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UO4\AVISOS\PACS-2026-18_EE_AC\02 AVISO\"/>
    </mc:Choice>
  </mc:AlternateContent>
  <xr:revisionPtr revIDLastSave="0" documentId="13_ncr:1_{0CF90D31-BD2A-4012-AD0F-C49D8C3ECDAF}" xr6:coauthVersionLast="47" xr6:coauthVersionMax="47" xr10:uidLastSave="{00000000-0000-0000-0000-000000000000}"/>
  <bookViews>
    <workbookView xWindow="810" yWindow="1260" windowWidth="22680" windowHeight="14205" tabRatio="744" xr2:uid="{2D351448-826A-48D6-AD96-36A1C364EE89}"/>
  </bookViews>
  <sheets>
    <sheet name="0.Introd" sheetId="3" r:id="rId1"/>
    <sheet name="1.RegistoEE" sheetId="1" r:id="rId2"/>
    <sheet name="2. Investimento" sheetId="13" r:id="rId3"/>
    <sheet name="3.Indicadores" sheetId="5" r:id="rId4"/>
    <sheet name="4. CS" sheetId="12" r:id="rId5"/>
    <sheet name="5. Output BalcãoFundos" sheetId="14" r:id="rId6"/>
    <sheet name="6. FatConv" sheetId="10" r:id="rId7"/>
  </sheets>
  <externalReferences>
    <externalReference r:id="rId8"/>
    <externalReference r:id="rId9"/>
  </externalReferences>
  <definedNames>
    <definedName name="_Cla1">#REF!</definedName>
    <definedName name="_Cla2">#REF!</definedName>
    <definedName name="_Cla3">#REF!</definedName>
    <definedName name="_Cla4">#REF!</definedName>
    <definedName name="_xlnm._FilterDatabase" localSheetId="3" hidden="1">'3.Indicadores'!$C$8:$T$17</definedName>
    <definedName name="_Pe1">#REF!</definedName>
    <definedName name="_Pe2">#REF!</definedName>
    <definedName name="_Pe3">#REF!</definedName>
    <definedName name="_Pi1">#REF!</definedName>
    <definedName name="_Pi2">#REF!</definedName>
    <definedName name="_Pi3">#REF!</definedName>
    <definedName name="_Pi4">#REF!</definedName>
    <definedName name="_Pi5">#REF!</definedName>
    <definedName name="_Pi6">#REF!</definedName>
    <definedName name="_Pi7">#REF!</definedName>
    <definedName name="_Pi8">#REF!</definedName>
    <definedName name="_Ve1">#REF!</definedName>
    <definedName name="_Ve10">#REF!</definedName>
    <definedName name="_Ve11">#REF!</definedName>
    <definedName name="_Ve2">#REF!</definedName>
    <definedName name="_Ve3">#REF!</definedName>
    <definedName name="_Ve4">#REF!</definedName>
    <definedName name="_Ve5">#REF!</definedName>
    <definedName name="_Ve6">#REF!</definedName>
    <definedName name="_Ve7">#REF!</definedName>
    <definedName name="_Ve8">#REF!</definedName>
    <definedName name="_Ve9">#REF!</definedName>
    <definedName name="a">#REF!</definedName>
    <definedName name="_xlnm.Print_Area" localSheetId="3">'3.Indicadores'!$C$2:$J$19</definedName>
    <definedName name="Azu20x20">#REF!</definedName>
    <definedName name="Azu33x33">#REF!</definedName>
    <definedName name="Azulejos_20x20">#REF!</definedName>
    <definedName name="Código_DI" localSheetId="4">#REF!</definedName>
    <definedName name="Código_DI">[1]Base_Dados!$T$7:$T$188</definedName>
    <definedName name="Código_formas" localSheetId="4">#REF!</definedName>
    <definedName name="Código_formas">[1]Base_Dados!$V$7:$V$12</definedName>
    <definedName name="Coef_AC" localSheetId="4">#REF!</definedName>
    <definedName name="Coef_AC">[1]Base_Dados!$AD$7:$AD$9</definedName>
    <definedName name="Designação_do_domínio_de_intervenção">'[2]Fonte de dados 1'!$C$2:$C$124</definedName>
    <definedName name="Domínios_Intervenção" localSheetId="4">#REF!</definedName>
    <definedName name="Domínios_Intervenção">[1]Base_Dados!$U$7:$U$188</definedName>
    <definedName name="Formas_apoios" localSheetId="4">#REF!</definedName>
    <definedName name="Formas_apoios">[1]Base_Dados!$W$7:$W$12</definedName>
    <definedName name="Objet_específicos" localSheetId="4">#REF!</definedName>
    <definedName name="Objet_específicos">[1]Base_Dados!$E$7:$E$46</definedName>
    <definedName name="ORC_AREA">#REF!</definedName>
    <definedName name="ORC_RES_AREA">#REF!</definedName>
    <definedName name="Reb_Interior">#REF!</definedName>
    <definedName name="RebEx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4" l="1"/>
  <c r="E56" i="14"/>
  <c r="F57" i="14"/>
  <c r="F56" i="14"/>
  <c r="G57" i="14"/>
  <c r="G56" i="14"/>
  <c r="G44" i="14"/>
  <c r="F44" i="14"/>
  <c r="E44" i="14"/>
  <c r="E30" i="14"/>
  <c r="E25" i="14"/>
  <c r="D30" i="14"/>
  <c r="D25" i="14"/>
  <c r="M20" i="12"/>
  <c r="M21" i="12"/>
  <c r="M17" i="12"/>
  <c r="M18" i="12"/>
  <c r="M19" i="12"/>
  <c r="M22" i="12"/>
  <c r="M23" i="12"/>
  <c r="N20" i="12" l="1"/>
  <c r="N22" i="12"/>
  <c r="R54" i="13"/>
  <c r="R61" i="13"/>
  <c r="R68" i="13"/>
  <c r="S54" i="13"/>
  <c r="S16" i="13"/>
  <c r="R16" i="13"/>
  <c r="Q16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P68" i="13"/>
  <c r="Q68" i="13"/>
  <c r="S68" i="13"/>
  <c r="N67" i="13"/>
  <c r="N66" i="13"/>
  <c r="N65" i="13"/>
  <c r="N64" i="13"/>
  <c r="N63" i="13"/>
  <c r="N62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5" i="13"/>
  <c r="N56" i="13"/>
  <c r="N57" i="13"/>
  <c r="N58" i="13"/>
  <c r="N59" i="13"/>
  <c r="N60" i="13"/>
  <c r="N17" i="13"/>
  <c r="N14" i="12"/>
  <c r="R93" i="13" l="1"/>
  <c r="E96" i="13"/>
  <c r="E65" i="1"/>
  <c r="E64" i="1"/>
  <c r="D66" i="1"/>
  <c r="E5" i="14"/>
  <c r="E6" i="14"/>
  <c r="I17" i="13"/>
  <c r="E5" i="13"/>
  <c r="F4" i="5" s="1"/>
  <c r="E6" i="13"/>
  <c r="F5" i="5" s="1"/>
  <c r="I55" i="13"/>
  <c r="D50" i="1"/>
  <c r="D54" i="1"/>
  <c r="D32" i="1"/>
  <c r="L54" i="13"/>
  <c r="J19" i="10"/>
  <c r="J18" i="10"/>
  <c r="J17" i="10"/>
  <c r="J16" i="10"/>
  <c r="J15" i="10"/>
  <c r="J14" i="10"/>
  <c r="J13" i="10"/>
  <c r="J11" i="5"/>
  <c r="L17" i="12"/>
  <c r="L22" i="12"/>
  <c r="K17" i="13" l="1"/>
  <c r="J13" i="5"/>
  <c r="L23" i="12"/>
  <c r="L19" i="12"/>
  <c r="G63" i="14" l="1"/>
  <c r="G64" i="14"/>
  <c r="G66" i="14"/>
  <c r="F63" i="14"/>
  <c r="F64" i="14"/>
  <c r="F65" i="14"/>
  <c r="F66" i="14"/>
  <c r="E63" i="14"/>
  <c r="E64" i="14"/>
  <c r="E66" i="14"/>
  <c r="E42" i="14"/>
  <c r="E41" i="14"/>
  <c r="I72" i="13"/>
  <c r="K72" i="13" s="1"/>
  <c r="I73" i="13"/>
  <c r="K73" i="13" s="1"/>
  <c r="I74" i="13"/>
  <c r="K74" i="13" s="1"/>
  <c r="I75" i="13"/>
  <c r="K75" i="13" s="1"/>
  <c r="I76" i="13"/>
  <c r="K76" i="13" s="1"/>
  <c r="I77" i="13"/>
  <c r="K77" i="13" s="1"/>
  <c r="I78" i="13"/>
  <c r="K78" i="13" s="1"/>
  <c r="I79" i="13"/>
  <c r="K79" i="13" s="1"/>
  <c r="I80" i="13"/>
  <c r="K80" i="13" s="1"/>
  <c r="I81" i="13"/>
  <c r="K81" i="13" s="1"/>
  <c r="I82" i="13"/>
  <c r="K82" i="13" s="1"/>
  <c r="I83" i="13"/>
  <c r="K83" i="13" s="1"/>
  <c r="I84" i="13"/>
  <c r="K84" i="13" s="1"/>
  <c r="I85" i="13"/>
  <c r="K85" i="13" s="1"/>
  <c r="I86" i="13"/>
  <c r="K86" i="13" s="1"/>
  <c r="I87" i="13"/>
  <c r="K87" i="13" s="1"/>
  <c r="I88" i="13"/>
  <c r="K88" i="13" s="1"/>
  <c r="I89" i="13"/>
  <c r="K89" i="13" s="1"/>
  <c r="I90" i="13"/>
  <c r="K90" i="13" s="1"/>
  <c r="I91" i="13"/>
  <c r="K91" i="13" s="1"/>
  <c r="F51" i="14"/>
  <c r="F50" i="14"/>
  <c r="G48" i="14"/>
  <c r="G47" i="14"/>
  <c r="F48" i="14"/>
  <c r="F47" i="14"/>
  <c r="E48" i="14"/>
  <c r="E47" i="14"/>
  <c r="G45" i="14"/>
  <c r="F45" i="14"/>
  <c r="E45" i="14"/>
  <c r="G42" i="14"/>
  <c r="G41" i="14"/>
  <c r="F42" i="14"/>
  <c r="F41" i="14"/>
  <c r="L16" i="13"/>
  <c r="F62" i="14"/>
  <c r="F59" i="14"/>
  <c r="F60" i="14"/>
  <c r="E60" i="14"/>
  <c r="G60" i="14" s="1"/>
  <c r="F54" i="14"/>
  <c r="F53" i="14"/>
  <c r="O68" i="13" l="1"/>
  <c r="F61" i="14"/>
  <c r="F58" i="14" l="1"/>
  <c r="F55" i="14"/>
  <c r="F52" i="14"/>
  <c r="F49" i="14"/>
  <c r="G46" i="14"/>
  <c r="F46" i="14"/>
  <c r="E46" i="14"/>
  <c r="O16" i="13"/>
  <c r="I62" i="13"/>
  <c r="E59" i="14" s="1"/>
  <c r="J61" i="13"/>
  <c r="D82" i="14"/>
  <c r="D85" i="14"/>
  <c r="D86" i="14"/>
  <c r="I20" i="13"/>
  <c r="I92" i="13"/>
  <c r="K92" i="13" s="1"/>
  <c r="I71" i="13"/>
  <c r="K71" i="13" s="1"/>
  <c r="I70" i="13"/>
  <c r="E65" i="14" s="1"/>
  <c r="I69" i="13"/>
  <c r="E62" i="14" s="1"/>
  <c r="I67" i="13"/>
  <c r="K67" i="13" s="1"/>
  <c r="I66" i="13"/>
  <c r="K66" i="13" s="1"/>
  <c r="I65" i="13"/>
  <c r="K65" i="13" s="1"/>
  <c r="I64" i="13"/>
  <c r="K64" i="13" s="1"/>
  <c r="I63" i="13"/>
  <c r="K63" i="13" s="1"/>
  <c r="I57" i="13"/>
  <c r="K57" i="13" s="1"/>
  <c r="I58" i="13"/>
  <c r="K58" i="13" s="1"/>
  <c r="I59" i="13"/>
  <c r="K59" i="13" s="1"/>
  <c r="I60" i="13"/>
  <c r="K60" i="13" s="1"/>
  <c r="I56" i="13"/>
  <c r="E54" i="14" s="1"/>
  <c r="I30" i="13"/>
  <c r="K30" i="13" s="1"/>
  <c r="I19" i="13"/>
  <c r="I21" i="13"/>
  <c r="K21" i="13" s="1"/>
  <c r="I22" i="13"/>
  <c r="K22" i="13" s="1"/>
  <c r="I23" i="13"/>
  <c r="K23" i="13" s="1"/>
  <c r="I24" i="13"/>
  <c r="K24" i="13" s="1"/>
  <c r="I25" i="13"/>
  <c r="K25" i="13" s="1"/>
  <c r="I26" i="13"/>
  <c r="K26" i="13" s="1"/>
  <c r="I27" i="13"/>
  <c r="K27" i="13" s="1"/>
  <c r="I28" i="13"/>
  <c r="K28" i="13" s="1"/>
  <c r="I29" i="13"/>
  <c r="K29" i="13" s="1"/>
  <c r="I31" i="13"/>
  <c r="K31" i="13" s="1"/>
  <c r="I32" i="13"/>
  <c r="K32" i="13" s="1"/>
  <c r="I33" i="13"/>
  <c r="K33" i="13" s="1"/>
  <c r="I34" i="13"/>
  <c r="K34" i="13" s="1"/>
  <c r="I35" i="13"/>
  <c r="K35" i="13" s="1"/>
  <c r="I36" i="13"/>
  <c r="K36" i="13" s="1"/>
  <c r="I37" i="13"/>
  <c r="K37" i="13" s="1"/>
  <c r="I38" i="13"/>
  <c r="K38" i="13" s="1"/>
  <c r="I39" i="13"/>
  <c r="K39" i="13" s="1"/>
  <c r="I40" i="13"/>
  <c r="K40" i="13" s="1"/>
  <c r="I41" i="13"/>
  <c r="K41" i="13" s="1"/>
  <c r="I42" i="13"/>
  <c r="K42" i="13" s="1"/>
  <c r="I43" i="13"/>
  <c r="K43" i="13" s="1"/>
  <c r="I44" i="13"/>
  <c r="K44" i="13" s="1"/>
  <c r="I45" i="13"/>
  <c r="K45" i="13" s="1"/>
  <c r="I46" i="13"/>
  <c r="K46" i="13" s="1"/>
  <c r="I47" i="13"/>
  <c r="K47" i="13" s="1"/>
  <c r="I48" i="13"/>
  <c r="K48" i="13" s="1"/>
  <c r="I49" i="13"/>
  <c r="K49" i="13" s="1"/>
  <c r="I50" i="13"/>
  <c r="K50" i="13" s="1"/>
  <c r="I51" i="13"/>
  <c r="K51" i="13" s="1"/>
  <c r="I52" i="13"/>
  <c r="I53" i="13"/>
  <c r="K53" i="13" s="1"/>
  <c r="I18" i="13"/>
  <c r="E80" i="14"/>
  <c r="E43" i="14" l="1"/>
  <c r="E61" i="14"/>
  <c r="E51" i="14"/>
  <c r="E53" i="14"/>
  <c r="E52" i="14" s="1"/>
  <c r="G55" i="14"/>
  <c r="E55" i="14"/>
  <c r="K69" i="13"/>
  <c r="G62" i="14" s="1"/>
  <c r="G59" i="14"/>
  <c r="G58" i="14" s="1"/>
  <c r="E58" i="14"/>
  <c r="K20" i="13"/>
  <c r="G50" i="14" s="1"/>
  <c r="E50" i="14"/>
  <c r="K55" i="13"/>
  <c r="G53" i="14" s="1"/>
  <c r="K18" i="13"/>
  <c r="G51" i="14" s="1"/>
  <c r="E40" i="14"/>
  <c r="D81" i="14"/>
  <c r="F40" i="14"/>
  <c r="I54" i="13"/>
  <c r="K19" i="13"/>
  <c r="D83" i="14"/>
  <c r="K56" i="13"/>
  <c r="G54" i="14" s="1"/>
  <c r="D80" i="14"/>
  <c r="I68" i="13"/>
  <c r="D79" i="14"/>
  <c r="I61" i="13"/>
  <c r="I16" i="13"/>
  <c r="D84" i="14"/>
  <c r="K70" i="13"/>
  <c r="G65" i="14" s="1"/>
  <c r="K62" i="13"/>
  <c r="L25" i="12" l="1"/>
  <c r="M25" i="12" s="1"/>
  <c r="I93" i="13"/>
  <c r="E49" i="14"/>
  <c r="E68" i="14" s="1"/>
  <c r="G52" i="14"/>
  <c r="G61" i="14"/>
  <c r="G49" i="14"/>
  <c r="G40" i="14"/>
  <c r="D87" i="14"/>
  <c r="E28" i="14"/>
  <c r="D28" i="14"/>
  <c r="E27" i="14"/>
  <c r="D27" i="14"/>
  <c r="E26" i="14"/>
  <c r="D26" i="14"/>
  <c r="M54" i="13" l="1"/>
  <c r="E29" i="14" s="1"/>
  <c r="D29" i="14"/>
  <c r="H68" i="13"/>
  <c r="H61" i="13"/>
  <c r="H54" i="13"/>
  <c r="F88" i="1"/>
  <c r="J12" i="5" s="1"/>
  <c r="J18" i="5"/>
  <c r="F5" i="12" l="1"/>
  <c r="F6" i="12"/>
  <c r="M68" i="13" l="1"/>
  <c r="L68" i="13"/>
  <c r="K68" i="13"/>
  <c r="J68" i="13"/>
  <c r="S61" i="13"/>
  <c r="S93" i="13" s="1"/>
  <c r="Q61" i="13"/>
  <c r="P61" i="13"/>
  <c r="O61" i="13"/>
  <c r="M61" i="13"/>
  <c r="L61" i="13"/>
  <c r="D14" i="14" s="1"/>
  <c r="G14" i="14" s="1"/>
  <c r="K61" i="13"/>
  <c r="Q54" i="13"/>
  <c r="Q93" i="13" s="1"/>
  <c r="P54" i="13"/>
  <c r="O54" i="13"/>
  <c r="K54" i="13"/>
  <c r="J54" i="13"/>
  <c r="P16" i="13"/>
  <c r="M16" i="13"/>
  <c r="D15" i="14" l="1"/>
  <c r="G15" i="14" s="1"/>
  <c r="P93" i="13"/>
  <c r="O93" i="13"/>
  <c r="D32" i="14"/>
  <c r="D31" i="14"/>
  <c r="E32" i="14"/>
  <c r="E31" i="14"/>
  <c r="J16" i="5"/>
  <c r="F80" i="14"/>
  <c r="F81" i="14"/>
  <c r="F82" i="14"/>
  <c r="F85" i="14"/>
  <c r="F86" i="14"/>
  <c r="E81" i="14"/>
  <c r="E82" i="14"/>
  <c r="E83" i="14"/>
  <c r="E84" i="14"/>
  <c r="E85" i="14"/>
  <c r="E86" i="14"/>
  <c r="N93" i="13" l="1"/>
  <c r="G68" i="13"/>
  <c r="G61" i="13"/>
  <c r="G54" i="13"/>
  <c r="D46" i="1" l="1"/>
  <c r="D36" i="1" l="1"/>
  <c r="J19" i="5"/>
  <c r="C46" i="1" l="1"/>
  <c r="J15" i="5" s="1"/>
  <c r="D28" i="1"/>
  <c r="D65" i="1" s="1"/>
  <c r="C28" i="1" l="1"/>
  <c r="I15" i="5" s="1"/>
  <c r="J17" i="5" s="1"/>
  <c r="L18" i="12" l="1"/>
  <c r="N17" i="12" l="1"/>
  <c r="H16" i="13"/>
  <c r="H93" i="13" s="1"/>
  <c r="G16" i="13" l="1"/>
  <c r="F84" i="14"/>
  <c r="F83" i="14"/>
  <c r="G93" i="13" l="1"/>
  <c r="L24" i="12" s="1"/>
  <c r="M24" i="12" s="1"/>
  <c r="N24" i="12" s="1"/>
  <c r="M10" i="12" l="1"/>
  <c r="N12" i="12" s="1"/>
  <c r="N13" i="12"/>
  <c r="J16" i="13" l="1"/>
  <c r="E98" i="13" s="1"/>
  <c r="G43" i="14"/>
  <c r="G68" i="14" s="1"/>
  <c r="F43" i="14"/>
  <c r="F68" i="14" s="1"/>
  <c r="E79" i="14"/>
  <c r="E87" i="14" s="1"/>
  <c r="K52" i="13"/>
  <c r="F79" i="14" s="1"/>
  <c r="F87" i="14" s="1"/>
  <c r="J93" i="13" l="1"/>
  <c r="K16" i="13"/>
  <c r="K93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Rita Marquito</author>
  </authors>
  <commentList>
    <comment ref="C57" authorId="0" shapeId="0" xr:uid="{1E26CD17-473F-4B30-A746-67DED27AC40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 xr:uid="{3AE3C320-24CA-4B33-B47E-363EA1103AEF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Rita Marquito</author>
  </authors>
  <commentList>
    <comment ref="C23" authorId="0" shapeId="0" xr:uid="{B83FA0C5-70FE-4D45-9FF4-E8C549CBCDA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E27" authorId="0" shapeId="0" xr:uid="{1AA9891B-79DA-486D-ADC7-DE34A0C87BE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 shapeId="0" xr:uid="{33885260-6F3B-4A86-823D-EB943F004875}">
      <text/>
    </comment>
    <comment ref="G27" authorId="0" shapeId="0" xr:uid="{59ED9B91-559A-4435-A144-A191443DBEB5}">
      <text/>
    </comment>
    <comment ref="C30" authorId="0" shapeId="0" xr:uid="{EA9F05B8-4BE4-4A37-8282-F129269AAF7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C42" authorId="0" shapeId="0" xr:uid="{8B99E7E4-F498-4482-B9A4-8806B47AE84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E45" authorId="0" shapeId="0" xr:uid="{B0D31EE2-077F-43D1-8778-41E5EF7B6BC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45" authorId="0" shapeId="0" xr:uid="{BCD52AEF-E68A-43E8-ADF6-6236FC3E9E8E}">
      <text/>
    </comment>
    <comment ref="G45" authorId="0" shapeId="0" xr:uid="{C1217FB2-2A7F-4340-9ADE-9F005A299140}">
      <text/>
    </comment>
    <comment ref="C58" authorId="0" shapeId="0" xr:uid="{769664EC-1E39-4927-9D0E-6A045F3C106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C72" authorId="0" shapeId="0" xr:uid="{17DFBE70-6F79-4D62-A1EE-E52E506222CB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Rita Marquito</author>
  </authors>
  <commentList>
    <comment ref="H14" authorId="0" shapeId="0" xr:uid="{AF26781E-9406-4BD3-8F14-B191C56C3CFA}">
      <text>
        <r>
          <rPr>
            <sz val="11"/>
            <color indexed="81"/>
            <rFont val="Tahoma"/>
            <family val="2"/>
          </rPr>
          <t>Para o IVA ser considerado Elegivel o Beneficiário deve remeter com o processo de candidatura o</t>
        </r>
        <r>
          <rPr>
            <b/>
            <sz val="11"/>
            <color indexed="81"/>
            <rFont val="Tahoma"/>
            <family val="2"/>
          </rPr>
          <t xml:space="preserve"> Certificado de registo comprovativo do enquadramento do beneficiário e da atividade a desenvolver</t>
        </r>
        <r>
          <rPr>
            <sz val="11"/>
            <color indexed="81"/>
            <rFont val="Tahoma"/>
            <family val="2"/>
          </rPr>
          <t>, resultante da implementação da operação emitido pela Direção de Serviços do IVA).</t>
        </r>
      </text>
    </comment>
    <comment ref="L14" authorId="0" shapeId="0" xr:uid="{DB333F01-3C1A-41A2-93E3-D26076BD549B}">
      <text>
        <r>
          <rPr>
            <sz val="9"/>
            <color indexed="81"/>
            <rFont val="Tahoma"/>
            <family val="2"/>
          </rPr>
          <t>Data prevista da 1.ª Fatura</t>
        </r>
      </text>
    </comment>
    <comment ref="M14" authorId="0" shapeId="0" xr:uid="{2A6F13B4-2E8D-44F7-9C64-54B05AA646EF}">
      <text>
        <r>
          <rPr>
            <sz val="9"/>
            <color indexed="81"/>
            <rFont val="Tahoma"/>
            <family val="2"/>
          </rPr>
          <t>Data prevista do último pagamento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CA365C-57D8-4613-A917-B5EFFFD40DD5}" keepAlive="1" name="Consulta - Tabela1" description="Ligação à consulta 'Tabela1' no livro." type="5" refreshedVersion="0" background="1">
    <dbPr connection="Provider=Microsoft.Mashup.OleDb.1;Data Source=$Workbook$;Location=Tabela1;Extended Properties=&quot;&quot;" command="SELECT * FROM [Tabela1]"/>
  </connection>
</connections>
</file>

<file path=xl/sharedStrings.xml><?xml version="1.0" encoding="utf-8"?>
<sst xmlns="http://schemas.openxmlformats.org/spreadsheetml/2006/main" count="416" uniqueCount="303">
  <si>
    <t>Dados da Candidatura</t>
  </si>
  <si>
    <t>Entidade Beneficiária:</t>
  </si>
  <si>
    <t>Designação da Operação:</t>
  </si>
  <si>
    <t>Nº Certificado Energético Atual:</t>
  </si>
  <si>
    <t>Data de emissão:</t>
  </si>
  <si>
    <t>sem contabilizar renováveis</t>
  </si>
  <si>
    <t>IEEpr,S</t>
  </si>
  <si>
    <t>IEEprev,ren [kWhep/m2.ano]</t>
  </si>
  <si>
    <t>IEE T</t>
  </si>
  <si>
    <t>Forma de energia</t>
  </si>
  <si>
    <t>Energia Elétrica</t>
  </si>
  <si>
    <t>Gás Natural</t>
  </si>
  <si>
    <t>Peletes/Briquetes de Madeira</t>
  </si>
  <si>
    <t>GPL</t>
  </si>
  <si>
    <t>Gasóleo/Diesel</t>
  </si>
  <si>
    <t>Renováveis (elétrico)</t>
  </si>
  <si>
    <t>Renováveis (outros)</t>
  </si>
  <si>
    <t>Consumos Estimados Anuais  (kWh):</t>
  </si>
  <si>
    <t>Total Energia Final (kWh)</t>
  </si>
  <si>
    <t>Certificação Energética (CE):</t>
  </si>
  <si>
    <t>ID Indicador</t>
  </si>
  <si>
    <t>Designação Indicador</t>
  </si>
  <si>
    <t>Tipo Indicador</t>
  </si>
  <si>
    <t>Unidade Medida</t>
  </si>
  <si>
    <t>Definição Indicador</t>
  </si>
  <si>
    <t xml:space="preserve">Metodologia de apuramento </t>
  </si>
  <si>
    <t>RCO19</t>
  </si>
  <si>
    <t xml:space="preserve">Realização </t>
  </si>
  <si>
    <t>Edifícios públicos com desempenho energético melhorado</t>
  </si>
  <si>
    <t>m2</t>
  </si>
  <si>
    <t>Área total dos edifícios públicos que atingem um melhor desempenho energético devido ao apoio recebido. 
A melhoria do desempenho energético deve ser entendida em termos de uma melhoria da classificação energética do edifício público em pelo menos uma classe energética, e deve ser documentada com base em certificados de desempenho energético (EPC). A classificação energética considerada segue a definição do Certificado de Desempenho Energético nacional, em linha com a Diretiva 2010/31/EU</t>
  </si>
  <si>
    <t>RPA038</t>
  </si>
  <si>
    <t>Realização</t>
  </si>
  <si>
    <t>Capacidade adicional de produção de energia renovável (eletricidade e térmica)</t>
  </si>
  <si>
    <t>MW</t>
  </si>
  <si>
    <t>O indicador permite apurar a capacidade adicional de produção de energia renovável (energia elétrica e térmica)</t>
  </si>
  <si>
    <t>RCR26</t>
  </si>
  <si>
    <t>Resultado</t>
  </si>
  <si>
    <t>MWh/ano</t>
  </si>
  <si>
    <t xml:space="preserve">Consumo anual total de energia primária para entidades apoiadas. </t>
  </si>
  <si>
    <t>RPA039</t>
  </si>
  <si>
    <t>Edifícios públicos intervencionados com medidas de eficiência hídrica e material</t>
  </si>
  <si>
    <t xml:space="preserve">Nº </t>
  </si>
  <si>
    <t>O indicador permite contabilizar o número de edifícios públicos intervencionados com medidas de eficiência hídrica e material</t>
  </si>
  <si>
    <t xml:space="preserve">Resultado </t>
  </si>
  <si>
    <t>RPR070</t>
  </si>
  <si>
    <t>Redução Anual de Emissões de gases com efeito de estufa</t>
  </si>
  <si>
    <t>Ton CO2</t>
  </si>
  <si>
    <t xml:space="preserve">O indicador permite apurar a estimativa de Redução Anual de Emissões de gases com efeito de estufa no edifício apoiado, entre o ano pré-projeto e o ano de cruzeiro. </t>
  </si>
  <si>
    <t>RPA044</t>
  </si>
  <si>
    <t>Redução anual do consumo de energia primária nos edifícios públicos</t>
  </si>
  <si>
    <t>kWh/ano</t>
  </si>
  <si>
    <t>O indicador permite demonstrar a evolução anual do consumo dos edifícios públicos apoiados, referindo-se ao decréscimo anual do consumo total e não ao consumo total poupado.</t>
  </si>
  <si>
    <t>RPA045</t>
  </si>
  <si>
    <t xml:space="preserve">
Redução anual do consumo de água nos edifícios públicos </t>
  </si>
  <si>
    <t>m3/ano</t>
  </si>
  <si>
    <t>O indicador permite contabilizar a redução anual do consumo de água nos edifícios públicos intervencionados com medidas de eficiência hídrica</t>
  </si>
  <si>
    <t>RPA046</t>
  </si>
  <si>
    <t>Poupança na despesa com a energia</t>
  </si>
  <si>
    <t>€/m2</t>
  </si>
  <si>
    <t>O indicador permite avaliar o impacto financeiro da poupança na despesa com o consumo de energia nos edifícios públicos intervencionados com medidas de eficiência energética</t>
  </si>
  <si>
    <t xml:space="preserve"> </t>
  </si>
  <si>
    <t>Redução do consumo de energia primária</t>
  </si>
  <si>
    <t>Redução das emissões de Gases com Efeito Estufa (GEE)</t>
  </si>
  <si>
    <t>Apuramento do Indicador</t>
  </si>
  <si>
    <t>Custo da Fonte de Energia</t>
  </si>
  <si>
    <t xml:space="preserve">Verificação da condição de elegibilidade: </t>
  </si>
  <si>
    <r>
      <t>Área Útil do Pavimento (m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):</t>
    </r>
  </si>
  <si>
    <r>
      <t xml:space="preserve">Cenário Atual, </t>
    </r>
    <r>
      <rPr>
        <b/>
        <i/>
        <sz val="11"/>
        <color theme="0"/>
        <rFont val="Calibri"/>
        <family val="2"/>
        <scheme val="minor"/>
      </rPr>
      <t>ex-ante</t>
    </r>
    <r>
      <rPr>
        <b/>
        <sz val="11"/>
        <color theme="0"/>
        <rFont val="Calibri"/>
        <family val="2"/>
        <scheme val="minor"/>
      </rPr>
      <t xml:space="preserve"> - (informação do CE antes da intervenção)</t>
    </r>
  </si>
  <si>
    <t>Fatores de conversão de energia primária, em tep, e de emissões de Gases de Efeito de Estufa (GEE) em kgCO2e</t>
  </si>
  <si>
    <t>Fator conversão [kWh/MJ]</t>
  </si>
  <si>
    <t>Fonte de energia</t>
  </si>
  <si>
    <r>
      <rPr>
        <b/>
        <sz val="10"/>
        <color rgb="FF000000"/>
        <rFont val="Calibri"/>
        <family val="2"/>
      </rPr>
      <t>Fator conversão [kWh</t>
    </r>
    <r>
      <rPr>
        <b/>
        <vertAlign val="subscript"/>
        <sz val="10"/>
        <color rgb="FF000000"/>
        <rFont val="Calibri"/>
        <family val="2"/>
      </rPr>
      <t>EP</t>
    </r>
    <r>
      <rPr>
        <b/>
        <sz val="10"/>
        <color rgb="FF000000"/>
        <rFont val="Calibri"/>
        <family val="2"/>
      </rPr>
      <t>/kWh]</t>
    </r>
  </si>
  <si>
    <r>
      <rPr>
        <b/>
        <sz val="10"/>
        <color rgb="FF000000"/>
        <rFont val="Calibri"/>
        <family val="2"/>
      </rPr>
      <t>PCI 
[MJ/kg]
[MJ/Nm</t>
    </r>
    <r>
      <rPr>
        <b/>
        <vertAlign val="superscript"/>
        <sz val="10"/>
        <color rgb="FF000000"/>
        <rFont val="Calibri"/>
        <family val="2"/>
      </rPr>
      <t>3</t>
    </r>
    <r>
      <rPr>
        <b/>
        <sz val="10"/>
        <color rgb="FF000000"/>
        <rFont val="Calibri"/>
        <family val="2"/>
      </rPr>
      <t>], para GN</t>
    </r>
  </si>
  <si>
    <r>
      <rPr>
        <b/>
        <sz val="10"/>
        <color rgb="FF000000"/>
        <rFont val="Calibri"/>
        <family val="2"/>
      </rPr>
      <t>PCI 
[tep/ton]
[tep/10</t>
    </r>
    <r>
      <rPr>
        <b/>
        <vertAlign val="superscript"/>
        <sz val="10"/>
        <color rgb="FF000000"/>
        <rFont val="Calibri"/>
        <family val="2"/>
      </rPr>
      <t>3</t>
    </r>
    <r>
      <rPr>
        <b/>
        <sz val="10"/>
        <color rgb="FF000000"/>
        <rFont val="Calibri"/>
        <family val="2"/>
      </rPr>
      <t>Nm</t>
    </r>
    <r>
      <rPr>
        <b/>
        <vertAlign val="superscript"/>
        <sz val="10"/>
        <color rgb="FF000000"/>
        <rFont val="Calibri"/>
        <family val="2"/>
      </rPr>
      <t>3</t>
    </r>
    <r>
      <rPr>
        <b/>
        <sz val="10"/>
        <color rgb="FF000000"/>
        <rFont val="Calibri"/>
        <family val="2"/>
      </rPr>
      <t>], para GN</t>
    </r>
  </si>
  <si>
    <t>Fator conversão [tep/kWh]</t>
  </si>
  <si>
    <r>
      <rPr>
        <b/>
        <sz val="10"/>
        <color rgb="FF000000"/>
        <rFont val="Calibri"/>
        <family val="2"/>
      </rPr>
      <t>FE 
[kgCO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e/tep]</t>
    </r>
  </si>
  <si>
    <r>
      <rPr>
        <b/>
        <sz val="10"/>
        <color rgb="FF000000"/>
        <rFont val="Calibri"/>
        <family val="2"/>
      </rPr>
      <t>FE 
[kgCO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/kWh]</t>
    </r>
  </si>
  <si>
    <r>
      <rPr>
        <b/>
        <sz val="10"/>
        <color rgb="FF000000"/>
        <rFont val="Calibri"/>
        <family val="2"/>
      </rPr>
      <t>FE 
[kgCO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e/kWh]</t>
    </r>
  </si>
  <si>
    <t>N.A.</t>
  </si>
  <si>
    <t>Fonte</t>
  </si>
  <si>
    <t>Fonte de dados: Balanço Energético 2019 – DGEG.</t>
  </si>
  <si>
    <t>Anexo A2 - Critérios de Seleção</t>
  </si>
  <si>
    <t>Critérios N1</t>
  </si>
  <si>
    <t>Subcritérios N2</t>
  </si>
  <si>
    <t>Subcritérios N3</t>
  </si>
  <si>
    <t>Ponderação (%)</t>
  </si>
  <si>
    <t>Descrição</t>
  </si>
  <si>
    <t>Densificação dos Critérios</t>
  </si>
  <si>
    <t>Parâmetros de Avaliação</t>
  </si>
  <si>
    <t>Ponderação dos critérios N1</t>
  </si>
  <si>
    <t>Ponderação dos critérios N2</t>
  </si>
  <si>
    <t>Ponderação dos critérios N3</t>
  </si>
  <si>
    <t>Adequação à Estratégia</t>
  </si>
  <si>
    <t>Contributo da operação para os indicadores de  realização e de resultado do Programa</t>
  </si>
  <si>
    <t xml:space="preserve">Contributo da operação para o indicadores de  realização e de resultado comuns e específicos do Programa </t>
  </si>
  <si>
    <t>Será avaliado o contributo da operação para o indicador de realização definido para o Objetivo Específico: 
- Edifícios públicos com desempenho energético melhorado (m2)</t>
  </si>
  <si>
    <t>Será avaliado o contributo da operação para o indicador de resultado definido para o Objetivo Específico: 
- Consumo anual de energia primária MWh/ano*
*será considerado o contributo em termos de redução do consumo anual de energia primária</t>
  </si>
  <si>
    <t>Adequação do projeto aos objetivos e medidas de política pública na área de intervenção da iniciativa</t>
  </si>
  <si>
    <t>Contributo da operação para os objetivos previstos no Plano Nacional Energia Clima 2030 (PNEC)  e Estratégia de Longo Prazo para a Renovação de Edíficios</t>
  </si>
  <si>
    <t>Capacidade de Execução</t>
  </si>
  <si>
    <t>Adequação dos meios físicos e tecnológicos às ações propostas</t>
  </si>
  <si>
    <t>Capacidade técnica de implementação da operação</t>
  </si>
  <si>
    <t>Será avaliada a robustez da equipa responsável pela operação, incluindo o planeamento, a execução e monitorização da operação e a adequação dos recursos técnicos/tecnológicos/materiais à intervenção proposta</t>
  </si>
  <si>
    <t>Capacidade financeira da operação</t>
  </si>
  <si>
    <t>Capacidade financeira de execução do projeto</t>
  </si>
  <si>
    <t>Será avaliada a capacidade de mobilização dos recursos financeiros e da sua disponibilidade/autorização orçamental</t>
  </si>
  <si>
    <t xml:space="preserve"> Impacto</t>
  </si>
  <si>
    <t xml:space="preserve">Abrangência dos edifícios </t>
  </si>
  <si>
    <t xml:space="preserve">Abrangência dos utilizadores dos edifícios </t>
  </si>
  <si>
    <t>Será avaliada a abrangência da operação através do número de utilizadores do edifício público  intervencionado</t>
  </si>
  <si>
    <t>Desempenho Energético do Edificio</t>
  </si>
  <si>
    <t>Contributo para a melhoria do desempenho energético dos edificios</t>
  </si>
  <si>
    <t>Será avaliado o desempenho energético do edifício anterior à implementação da operação, privilegiando o edificado de pior desempenho energético</t>
  </si>
  <si>
    <t>Qualidade</t>
  </si>
  <si>
    <t>Avaliação da racionalidade económico-ambiental da intervenção</t>
  </si>
  <si>
    <t>Será avaliado o rácio entre o investimento e a redução do consumo de energia primária decorrente da implementação da operação, sendo valorizado o menor rácio em termos de custo-benefício da operação</t>
  </si>
  <si>
    <t xml:space="preserve">Abordagem integrada </t>
  </si>
  <si>
    <t>Avaliação da abordagem integrada da intervenção</t>
  </si>
  <si>
    <t xml:space="preserve">Serão valorizadas as operações de renovações integradas de eficiência energética, que, para além das tipologias da eficiência energética, integrem outras dimensões tais como: produção de energia renovável para autoconsumo; eficiência hídrica; eficiência material (número de dimensões integradas). </t>
  </si>
  <si>
    <t>Eletricidade</t>
  </si>
  <si>
    <t>Gás natural</t>
  </si>
  <si>
    <t>IEEpr,S
[kWhep/m2.ano]</t>
  </si>
  <si>
    <t>IEE
[kWhep/m2.ano]</t>
  </si>
  <si>
    <t>Energia Primária
[kWhEP.ano]</t>
  </si>
  <si>
    <t>A Preencher pelo Beneficiário</t>
  </si>
  <si>
    <t>Será avaliado o contributo da operação para a execução das metas de descarbonização e da transição energética das atividades desenvolvidas pelo Estado, estabelecidas a nível nacional para 2030, previstas no Programa ECO.AP 2030, no PNEC 2030 e na Estratégia de Longo Prazo para a Renovação de Edíficios, sendo valorizadas as operações com maior alinhamento ao princípio da prioridade à eficiência energética</t>
  </si>
  <si>
    <t>Classe Energética</t>
  </si>
  <si>
    <t>C</t>
  </si>
  <si>
    <t>Bomba de calor</t>
  </si>
  <si>
    <t>Sistemas solares térmicos</t>
  </si>
  <si>
    <t>Biomassa</t>
  </si>
  <si>
    <t>Critério</t>
  </si>
  <si>
    <t>Avaliação Critério</t>
  </si>
  <si>
    <t>Classe</t>
  </si>
  <si>
    <t>A</t>
  </si>
  <si>
    <t>B</t>
  </si>
  <si>
    <t>D</t>
  </si>
  <si>
    <t>E</t>
  </si>
  <si>
    <t>F</t>
  </si>
  <si>
    <t>Critério CB1</t>
  </si>
  <si>
    <t>Elevada robustez</t>
  </si>
  <si>
    <t>Média robustez</t>
  </si>
  <si>
    <t>Reduzida robustez</t>
  </si>
  <si>
    <t>Lançamento do procedimento de contratação do investimento de maior valor previsto na candidatura</t>
  </si>
  <si>
    <t>Aprovação do caderno de encargos e demais documentos do investimento de maior valor previsto na candidatura e compromisso de lançamento do procedimento em 30 dias úteis</t>
  </si>
  <si>
    <t>Critério CD2</t>
  </si>
  <si>
    <t>Integra medidas de eficiência energética, produção de energia renovável para autoconsumo e medidas eficiência hídrica e/ou material</t>
  </si>
  <si>
    <t>Integra  medidas de eficiência energética e produção de energia renovável para autoconsumo</t>
  </si>
  <si>
    <t>Pontuação N1</t>
  </si>
  <si>
    <t>Número de trabalhadores do(s) edifício(s)</t>
  </si>
  <si>
    <t>Número de visitantes/utilizadores do(s) edifício(s)</t>
  </si>
  <si>
    <t>Pontuação Final</t>
  </si>
  <si>
    <t xml:space="preserve">pontuação mínima todos critérios N1 &gt;= 2,00 pontos </t>
  </si>
  <si>
    <t>&gt;= 3</t>
  </si>
  <si>
    <t>A+</t>
  </si>
  <si>
    <t>B-</t>
  </si>
  <si>
    <t>Meta</t>
  </si>
  <si>
    <t>Referência</t>
  </si>
  <si>
    <t>Instruções de Preenchimento:</t>
  </si>
  <si>
    <t>Classe Energética - Cenário Final</t>
  </si>
  <si>
    <t>Canto superior direito vermelho com "nota" ativada, contém informação da fonte da informação a preencher.</t>
  </si>
  <si>
    <t>Células bloqueadas e/ou de cálculo automático.</t>
  </si>
  <si>
    <r>
      <rPr>
        <b/>
        <sz val="11"/>
        <color theme="1"/>
        <rFont val="Calibri"/>
        <family val="2"/>
        <scheme val="minor"/>
      </rPr>
      <t xml:space="preserve">Valor de Referência: </t>
    </r>
    <r>
      <rPr>
        <sz val="11"/>
        <color theme="1"/>
        <rFont val="Calibri"/>
        <family val="2"/>
        <scheme val="minor"/>
      </rPr>
      <t xml:space="preserve">deve ser 0
</t>
    </r>
    <r>
      <rPr>
        <b/>
        <sz val="11"/>
        <color theme="1"/>
        <rFont val="Calibri"/>
        <family val="2"/>
        <scheme val="minor"/>
      </rPr>
      <t xml:space="preserve">
Meta</t>
    </r>
    <r>
      <rPr>
        <sz val="11"/>
        <color theme="1"/>
        <rFont val="Calibri"/>
        <family val="2"/>
        <scheme val="minor"/>
      </rPr>
      <t xml:space="preserve">: Somatório da área útil expressa em m2 no certificado energético final que comprove a subida de pelo menos uma classe energética face ao certificado energético antes da intervenção
</t>
    </r>
    <r>
      <rPr>
        <b/>
        <sz val="11"/>
        <color theme="1"/>
        <rFont val="Calibri"/>
        <family val="2"/>
        <scheme val="minor"/>
      </rPr>
      <t xml:space="preserve">
Ano-Alvo</t>
    </r>
    <r>
      <rPr>
        <sz val="11"/>
        <color theme="1"/>
        <rFont val="Calibri"/>
        <family val="2"/>
        <scheme val="minor"/>
      </rPr>
      <t>: ano de emissão do certificado energético após 6 meses de monitorização das medidas de eficência energética implementadas no âmbito da operação</t>
    </r>
  </si>
  <si>
    <r>
      <rPr>
        <b/>
        <sz val="11"/>
        <rFont val="Calibri"/>
        <family val="2"/>
      </rPr>
      <t xml:space="preserve">Valor de Referência: </t>
    </r>
    <r>
      <rPr>
        <sz val="11"/>
        <rFont val="Calibri"/>
        <family val="2"/>
      </rPr>
      <t>deve ser 0</t>
    </r>
    <r>
      <rPr>
        <b/>
        <sz val="11"/>
        <rFont val="Calibri"/>
        <family val="2"/>
      </rPr>
      <t xml:space="preserve">
Meta: </t>
    </r>
    <r>
      <rPr>
        <sz val="11"/>
        <rFont val="Calibri"/>
        <family val="2"/>
      </rPr>
      <t>Somatório da capacidade instalada em MW dos sistemas de produção de energia eléctrica para autoconsumo a partir de fontes renováveis e dos sistemas de produção de energia térmica para autoconsumo.</t>
    </r>
    <r>
      <rPr>
        <b/>
        <sz val="11"/>
        <rFont val="Calibri"/>
        <family val="2"/>
      </rPr>
      <t xml:space="preserve">
Ano-Alvo</t>
    </r>
    <r>
      <rPr>
        <sz val="11"/>
        <rFont val="Calibri"/>
        <family val="2"/>
      </rPr>
      <t>: Ano Conclusão da Operação</t>
    </r>
  </si>
  <si>
    <r>
      <rPr>
        <b/>
        <sz val="11"/>
        <rFont val="Calibri"/>
        <family val="2"/>
      </rPr>
      <t xml:space="preserve">Valor de Referência: </t>
    </r>
    <r>
      <rPr>
        <sz val="11"/>
        <rFont val="Calibri"/>
        <family val="2"/>
      </rPr>
      <t>deve ser 0</t>
    </r>
    <r>
      <rPr>
        <b/>
        <sz val="11"/>
        <rFont val="Calibri"/>
        <family val="2"/>
      </rPr>
      <t xml:space="preserve">
Meta: </t>
    </r>
    <r>
      <rPr>
        <sz val="11"/>
        <rFont val="Calibri"/>
        <family val="2"/>
      </rPr>
      <t>Somatório do número de edifícios públicos intervencionados com medidas de eficiência hídrica e material</t>
    </r>
    <r>
      <rPr>
        <b/>
        <sz val="11"/>
        <rFont val="Calibri"/>
        <family val="2"/>
      </rPr>
      <t xml:space="preserve">
Ano-Alvo</t>
    </r>
    <r>
      <rPr>
        <sz val="11"/>
        <rFont val="Calibri"/>
        <family val="2"/>
      </rPr>
      <t>: Ano Conclusão da Operação</t>
    </r>
  </si>
  <si>
    <r>
      <rPr>
        <b/>
        <sz val="11"/>
        <rFont val="Calibri"/>
        <family val="2"/>
        <scheme val="minor"/>
      </rPr>
      <t>Valor de Referência: C</t>
    </r>
    <r>
      <rPr>
        <sz val="11"/>
        <rFont val="Calibri"/>
        <family val="2"/>
        <scheme val="minor"/>
      </rPr>
      <t xml:space="preserve">onsumo anual de energia primária nos edificios abrangidos pela operação antes da intervenção, confirmado pelo certificado energético emitido ex-ante;
</t>
    </r>
    <r>
      <rPr>
        <b/>
        <sz val="11"/>
        <rFont val="Calibri"/>
        <family val="2"/>
        <scheme val="minor"/>
      </rPr>
      <t xml:space="preserve">
Meta: C</t>
    </r>
    <r>
      <rPr>
        <sz val="11"/>
        <rFont val="Calibri"/>
        <family val="2"/>
        <scheme val="minor"/>
      </rPr>
      <t>onsumo anual de energia primária nos edificios abrangidos pela operação, confirmado pelo certificado energético emitido ex-post após a implementação das medidas de eficência energética no âmbito da operação;
Na fase de candidatura a meta é calculada com base na informação do certificado ex-ante</t>
    </r>
    <r>
      <rPr>
        <b/>
        <sz val="11"/>
        <rFont val="Calibri"/>
        <family val="2"/>
        <scheme val="minor"/>
      </rPr>
      <t xml:space="preserve">
Ano-Alvo</t>
    </r>
    <r>
      <rPr>
        <sz val="11"/>
        <rFont val="Calibri"/>
        <family val="2"/>
        <scheme val="minor"/>
      </rPr>
      <t>: Ano de emissão do certificado energético após a implementadas das medidas eficiência energética no âmbito da operação, em conformidade com a Diretiva 2010/31/UE.</t>
    </r>
  </si>
  <si>
    <r>
      <rPr>
        <b/>
        <sz val="11"/>
        <color theme="1"/>
        <rFont val="Calibri"/>
        <family val="2"/>
        <scheme val="minor"/>
      </rPr>
      <t>Valor de Referência</t>
    </r>
    <r>
      <rPr>
        <sz val="11"/>
        <color theme="1"/>
        <rFont val="Calibri"/>
        <family val="2"/>
        <scheme val="minor"/>
      </rPr>
      <t>: 0</t>
    </r>
    <r>
      <rPr>
        <b/>
        <sz val="11"/>
        <color theme="1"/>
        <rFont val="Calibri"/>
        <family val="2"/>
        <scheme val="minor"/>
      </rPr>
      <t xml:space="preserve">
Meta</t>
    </r>
    <r>
      <rPr>
        <sz val="11"/>
        <color theme="1"/>
        <rFont val="Calibri"/>
        <family val="2"/>
        <scheme val="minor"/>
      </rPr>
      <t xml:space="preserve">: Consumo anual de energia primária antes da intervenção (kWh/ano) -  Consumo anual de energia primária após a intervenção (kWh/ano), confirmado no certificado enegético ex-post emitido após a implementação das medidas de eficência energética no âmbito da operação
</t>
    </r>
    <r>
      <rPr>
        <b/>
        <sz val="11"/>
        <color theme="1"/>
        <rFont val="Calibri"/>
        <family val="2"/>
        <scheme val="minor"/>
      </rPr>
      <t xml:space="preserve">
Ano-Alvo</t>
    </r>
    <r>
      <rPr>
        <sz val="11"/>
        <color theme="1"/>
        <rFont val="Calibri"/>
        <family val="2"/>
        <scheme val="minor"/>
      </rPr>
      <t>: Ano de emissão do certificado energético após a implementadas das medidas eficiência energética no âmbito da operação, em conformidade com a Diretiva 2010/31/UE.</t>
    </r>
  </si>
  <si>
    <t>Medida Nº</t>
  </si>
  <si>
    <t>Investimento</t>
  </si>
  <si>
    <t>Calendário de Execução</t>
  </si>
  <si>
    <t>Valor estimado de Investimento (sem IVA)</t>
  </si>
  <si>
    <t>Despesa Elegível</t>
  </si>
  <si>
    <t>Despesa Não Elegível</t>
  </si>
  <si>
    <t>Início</t>
  </si>
  <si>
    <t>Conclusão</t>
  </si>
  <si>
    <t>Suporte</t>
  </si>
  <si>
    <t>Documento de Suporte ao Investimento</t>
  </si>
  <si>
    <t>[€]</t>
  </si>
  <si>
    <t>(i) melhoria das componentes passivas da envolvente de edifícios, através, por exemplo, do isolamento térmico das paredes, das coberturas, dos pavimentos e/ou dos envidraçados</t>
  </si>
  <si>
    <t>(iii) substituição de janelas, portas e sistemas de iluminação ineficientes por outros (mais) eficientes e sistemas de ventilação e iluminação interior e natural</t>
  </si>
  <si>
    <t>(v) intervenções que visem a eficiência hídrica, tais como substituição de dispositivos de uso de água por outros mais eficientes, incluindo intervenções para a redução de perdas de água; Instalação de sistemas de aproveitamento de águas pluviais e/ou de águas cinzentas e/ou águas para reutilização; Implementação de soluções de gestão de água através da monitorização, incluindo deteção e alarmística, e controlo inteligente de consumos e a eficiência material, incluindo substituição de equipamentos ineficientes por outros (mais) eficientes;</t>
  </si>
  <si>
    <t>(vi) intervenções que promovam a incorporação de biomateriais, de materiais reciclados, de soluções de base natural e as fachadas e coberturas verdes e as soluções de arquitetura bioclimática em prédios e edifícios e suas frações autónomas;</t>
  </si>
  <si>
    <t>(vii) instalação de painéis fotovoltaicos e outros equipamentos para produção de energia renovável para autoconsumo.</t>
  </si>
  <si>
    <t>2. Eficiência Hídrica</t>
  </si>
  <si>
    <t>1. Eficiência Energética dos Edifícios</t>
  </si>
  <si>
    <t>1. Identificação das medidas a implementar:</t>
  </si>
  <si>
    <t>TOTAL</t>
  </si>
  <si>
    <t>Categorias</t>
  </si>
  <si>
    <t>Custo total</t>
  </si>
  <si>
    <t>Custo Elegivel</t>
  </si>
  <si>
    <t>Custo Não elegivel</t>
  </si>
  <si>
    <t xml:space="preserve">(iv) sistemas de climatização (aquecimento, arrefecimento ou ventilação) e sistemas de gestão inteligente da energia; </t>
  </si>
  <si>
    <t>Categoria de Custo</t>
  </si>
  <si>
    <t>6.2.0 Estudos</t>
  </si>
  <si>
    <t>5.0.0 Construção e reabilitação</t>
  </si>
  <si>
    <t>6.5.0 Projetos e serviços de arquitetura e engenharia</t>
  </si>
  <si>
    <t>6.10.0 Publicidade e Divulgação</t>
  </si>
  <si>
    <t>6.14.0 Fiscalização</t>
  </si>
  <si>
    <t>7.1.0 Equipamento básico</t>
  </si>
  <si>
    <t>Total</t>
  </si>
  <si>
    <t>Data de Início</t>
  </si>
  <si>
    <t>Data de Fim</t>
  </si>
  <si>
    <t>Data</t>
  </si>
  <si>
    <t>Elegibilidade Temporal</t>
  </si>
  <si>
    <r>
      <rPr>
        <b/>
        <sz val="11"/>
        <color theme="0"/>
        <rFont val="Calibri"/>
        <family val="2"/>
        <scheme val="minor"/>
      </rPr>
      <t>Potência nominal dos módulos fotovoltaicos a instalar/instalados</t>
    </r>
    <r>
      <rPr>
        <vertAlign val="subscript"/>
        <sz val="11"/>
        <color theme="0"/>
        <rFont val="Calibri"/>
        <family val="2"/>
        <scheme val="minor"/>
      </rPr>
      <t xml:space="preserve">
</t>
    </r>
    <r>
      <rPr>
        <sz val="11"/>
        <color theme="0"/>
        <rFont val="Calibri"/>
        <family val="2"/>
        <scheme val="minor"/>
      </rPr>
      <t>[W</t>
    </r>
    <r>
      <rPr>
        <vertAlign val="subscript"/>
        <sz val="11"/>
        <color theme="0"/>
        <rFont val="Calibri"/>
        <family val="2"/>
        <scheme val="minor"/>
      </rPr>
      <t>P</t>
    </r>
    <r>
      <rPr>
        <sz val="11"/>
        <color theme="0"/>
        <rFont val="Calibri"/>
        <family val="2"/>
        <scheme val="minor"/>
      </rPr>
      <t>]</t>
    </r>
  </si>
  <si>
    <t>A produção de energia elétrica para autoconsumo a partir de fontes de energias renováveis, enquadrados na alínea vii) do ponto “Ações elegíveis”, está limitada a 30 % do montante de investimento total elegível da operação</t>
  </si>
  <si>
    <t>Ação Abrangida</t>
  </si>
  <si>
    <t>6.0.0 Aquisição de serviços</t>
  </si>
  <si>
    <t>Descrição da medida/Atividade no Balcão dos fundos</t>
  </si>
  <si>
    <t>Acumulado em 2026</t>
  </si>
  <si>
    <t>Ações Imateriais</t>
  </si>
  <si>
    <r>
      <rPr>
        <b/>
        <sz val="10"/>
        <rFont val="Calibri Light"/>
        <family val="2"/>
      </rPr>
      <t>Notas</t>
    </r>
    <r>
      <rPr>
        <sz val="10"/>
        <rFont val="Calibri Light"/>
        <family val="2"/>
      </rPr>
      <t xml:space="preserve">: 
- As intervenções que visem a eficiência hídrica e material e produção de energia renovável só são elegíveis no contexto de renovações integradas cujo objetivo principal seja  a melhoria da eficiência energética.
- A produção de energia elétrica para autoconsumo a partir de fontes de energias renováveis, enquadrados na alínea vii) do ponto “Ações elegíveis”, está limitada a 30 % do montante de investimento total elegível da operação
- Apenas são elegíveis despesas faturadas e pagas a partir de 31.3.2025 (inclusive), </t>
    </r>
  </si>
  <si>
    <t>Contrato</t>
  </si>
  <si>
    <t>1. Estimativa orçamental</t>
  </si>
  <si>
    <t>2. Orçamento/fatura proforma</t>
  </si>
  <si>
    <t>3. Valor base do procedimento</t>
  </si>
  <si>
    <t>4. Contrato</t>
  </si>
  <si>
    <t xml:space="preserve">(m³/ano) </t>
  </si>
  <si>
    <t xml:space="preserve">Consumo médio anual de água nos edifícios apoiados antes da implementação da operação </t>
  </si>
  <si>
    <r>
      <rPr>
        <b/>
        <sz val="10"/>
        <rFont val="Calibri"/>
        <family val="2"/>
        <scheme val="minor"/>
      </rPr>
      <t>CA1</t>
    </r>
    <r>
      <rPr>
        <sz val="10"/>
        <rFont val="Calibri"/>
        <family val="2"/>
        <scheme val="minor"/>
      </rPr>
      <t>. Avalia a área dos edifícios públicos com desempenho energético melhorado intervencionado:
- Edificios com uma área &gt;25.000 m2: 5 pontos
- Edificios com uma área &gt;10.000 m2 &lt;=25.000: 3 pontos
- Edificios com uma área &lt;=10.000 m2: 1 ponto
(avalidado através da área constante no CE)</t>
    </r>
  </si>
  <si>
    <r>
      <rPr>
        <b/>
        <sz val="10"/>
        <rFont val="Calibri"/>
        <family val="2"/>
        <scheme val="minor"/>
      </rPr>
      <t>CA2</t>
    </r>
    <r>
      <rPr>
        <sz val="10"/>
        <rFont val="Calibri"/>
        <family val="2"/>
        <scheme val="minor"/>
      </rPr>
      <t>. Avalia o contributo da operação para a redução anual do consumo de energia primária nos edificios públicos:
- Redução =&gt; 51,00%: 5 pontos
- Redução =&gt;30,00% e &lt; 51,00%: 3 pontos
- Redução até &lt;30,00%: 1 ponto
(Avaliado através do indicador IEEpr, S + IEEpr,T – IEEpr, ren [kWhEP (m2/.ano) com informação do CE e Relatório de Auditoria</t>
    </r>
  </si>
  <si>
    <r>
      <rPr>
        <b/>
        <sz val="10"/>
        <rFont val="Calibri"/>
        <family val="2"/>
        <scheme val="minor"/>
      </rPr>
      <t>CA3.</t>
    </r>
    <r>
      <rPr>
        <sz val="10"/>
        <rFont val="Calibri"/>
        <family val="2"/>
        <scheme val="minor"/>
      </rPr>
      <t>Avalia o contributo da operação para a redução do consumo de energia do tipo S 
- Redução =&gt; 50,00%: 5 pontos
- Redução =&gt;30,00% e &lt; 50,00%: 3 pontos
- Redução =&gt;10,00% e &lt;30,00%: 1 pontos
- Redução até &lt;10,00%: 0 ponto
(avaliado através do indicador IEEpr, S - Indicador de eficiência energética previsto do tipo S  [kWhEP/(m2.ano)], com informação do CE e Relatório de Auditoria,  de forma a valorizar as operações com maior alinhamento ao princípio da prioridade à eficiência energética)</t>
    </r>
  </si>
  <si>
    <r>
      <rPr>
        <b/>
        <sz val="10"/>
        <color theme="1" tint="4.9989318521683403E-2"/>
        <rFont val="Calibri"/>
        <family val="2"/>
        <scheme val="minor"/>
      </rPr>
      <t>CB1</t>
    </r>
    <r>
      <rPr>
        <sz val="10"/>
        <color theme="1" tint="4.9989318521683403E-2"/>
        <rFont val="Calibri"/>
        <family val="2"/>
        <scheme val="minor"/>
      </rPr>
      <t xml:space="preserve">. Avalia a capacidade técnica de implementação do projeto, :
- Elevada robustez- 5 pontos
- Média robustez - 3 pontos
- Reduzida robustez - 1 ponto
Avaliado mediante fundamentação apresentada- descrição equipas/meios afetos para a implementação da operação (incluindo planeamento, execução, monitorização, vertente financeira, vertente contratação publica, vertente engenharia), responsável pela gestão da operação, experiência em gestão de projetos co-financiados por fundos europeus.
</t>
    </r>
  </si>
  <si>
    <r>
      <rPr>
        <b/>
        <sz val="10"/>
        <rFont val="Calibri"/>
        <family val="2"/>
        <scheme val="minor"/>
      </rPr>
      <t>CC1</t>
    </r>
    <r>
      <rPr>
        <sz val="10"/>
        <rFont val="Calibri"/>
        <family val="2"/>
        <scheme val="minor"/>
      </rPr>
      <t>. Avalia o impacto da implementação da operação nos utilizadores do edifício:
- número de visitantes/utilizadores do(s) edifício(s) &gt; 1000 ou número de trabalhadores do(s) edifício(s) (&gt;250) - 5 pontos
- número de visitantes/utilizadores do(s) edifício(s) (entre 500 e 1000) ou número de trabalhadores do(s) edifício(s) (entre 50 e 250) - 3 pontos;
- número de visitantes/utilizadores do(s) edifício(s) &lt; 500 ou número de trabalhadores do(s) edifício(s) (&lt;50 )-1 ponto.</t>
    </r>
  </si>
  <si>
    <r>
      <rPr>
        <b/>
        <sz val="10"/>
        <color theme="1"/>
        <rFont val="Calibri"/>
        <family val="2"/>
        <scheme val="minor"/>
      </rPr>
      <t>CD1</t>
    </r>
    <r>
      <rPr>
        <sz val="10"/>
        <color theme="1"/>
        <rFont val="Calibri"/>
        <family val="2"/>
        <scheme val="minor"/>
      </rPr>
      <t>. Avalia o rácio entre o investimento(€) e a redução anual de consumo (MWhep) decorrente da implementação da operação:
- &lt;1000 (€/MWhep) - 5 pontos
- &gt;= 1000 e &lt; 3000 (€/MWhep) - 3 pontos
- &gt;= 3000 e &lt;5000 (€/MWhep) - 1 pontos
- &gt;=  5000 (€/MWhep) - 0 ponto</t>
    </r>
  </si>
  <si>
    <t>Adjudicação do procedimento de contratação do investimento de maior valor previsto na candidatura</t>
  </si>
  <si>
    <t>1. Diagnóstico Energético</t>
  </si>
  <si>
    <t>2. Dados das frações abrangidas pela candidatura (Barómetro ou Plano ECO.AP 2030):</t>
  </si>
  <si>
    <r>
      <t>1. As folhas encontram-se protegidas. Apenas podem ser inseridos os</t>
    </r>
    <r>
      <rPr>
        <b/>
        <sz val="11"/>
        <color theme="1"/>
        <rFont val="Calibri"/>
        <family val="2"/>
        <scheme val="minor"/>
      </rPr>
      <t xml:space="preserve"> valores</t>
    </r>
    <r>
      <rPr>
        <sz val="11"/>
        <color theme="1"/>
        <rFont val="Calibri"/>
        <family val="2"/>
        <scheme val="minor"/>
      </rPr>
      <t xml:space="preserve"> e </t>
    </r>
    <r>
      <rPr>
        <b/>
        <sz val="11"/>
        <color theme="1"/>
        <rFont val="Calibri"/>
        <family val="2"/>
        <scheme val="minor"/>
      </rPr>
      <t>texto</t>
    </r>
    <r>
      <rPr>
        <sz val="11"/>
        <color theme="1"/>
        <rFont val="Calibri"/>
        <family val="2"/>
        <scheme val="minor"/>
      </rPr>
      <t xml:space="preserve"> nas células predefinidas e destacadas em tons "verde" para preenchimento.</t>
    </r>
  </si>
  <si>
    <t>Tipologia</t>
  </si>
  <si>
    <t>Data de fim</t>
  </si>
  <si>
    <t>Limite Custo Total Elegível  para a Energia renovável</t>
  </si>
  <si>
    <t>Corrigir o custo total elegivel do investimento associado à produção fotovoltaica, caso o peso do mesmo seja superior a 30%</t>
  </si>
  <si>
    <t>Redução anual do consumo de água nos edíficios públicos candidatado</t>
  </si>
  <si>
    <t>IVA
(caso seja elegível)</t>
  </si>
  <si>
    <t xml:space="preserve">Cronograma Financeiro Anual 
Despesa Elegivel
- Compromisso Financeiro - </t>
  </si>
  <si>
    <t>Simulação da Pontuação Final</t>
  </si>
  <si>
    <t>A operação não cumpre as condições de seleção</t>
  </si>
  <si>
    <t>totalizador por ano</t>
  </si>
  <si>
    <r>
      <rPr>
        <b/>
        <sz val="11"/>
        <color theme="0"/>
        <rFont val="Calibri"/>
        <family val="2"/>
        <scheme val="minor"/>
      </rPr>
      <t>Potência elétrica total do sistema/equipamento instalado</t>
    </r>
    <r>
      <rPr>
        <sz val="11"/>
        <color theme="0"/>
        <rFont val="Calibri"/>
        <family val="2"/>
        <scheme val="minor"/>
      </rPr>
      <t xml:space="preserve">
[kW]
</t>
    </r>
    <r>
      <rPr>
        <sz val="9"/>
        <color theme="0"/>
        <rFont val="Calibri"/>
        <family val="2"/>
        <scheme val="minor"/>
      </rPr>
      <t>Para outros sistemas de produção de energia elétrica renovável (hídrica, eólica, etc.)</t>
    </r>
  </si>
  <si>
    <r>
      <t>IEEpr,T 
[kWh</t>
    </r>
    <r>
      <rPr>
        <vertAlign val="subscript"/>
        <sz val="10"/>
        <color theme="0"/>
        <rFont val="Calibri"/>
        <family val="2"/>
        <scheme val="minor"/>
      </rPr>
      <t>ep</t>
    </r>
    <r>
      <rPr>
        <sz val="10"/>
        <color theme="0"/>
        <rFont val="Calibri"/>
        <family val="2"/>
        <scheme val="minor"/>
      </rPr>
      <t>/m</t>
    </r>
    <r>
      <rPr>
        <vertAlign val="superscript"/>
        <sz val="10"/>
        <color theme="0"/>
        <rFont val="Calibri"/>
        <family val="2"/>
        <scheme val="minor"/>
      </rPr>
      <t>2</t>
    </r>
    <r>
      <rPr>
        <sz val="10"/>
        <color theme="0"/>
        <rFont val="Calibri"/>
        <family val="2"/>
        <scheme val="minor"/>
      </rPr>
      <t>.ano]</t>
    </r>
  </si>
  <si>
    <r>
      <rPr>
        <b/>
        <sz val="11"/>
        <color theme="0"/>
        <rFont val="Calibri"/>
        <family val="2"/>
        <scheme val="minor"/>
      </rPr>
      <t>N.º de painéis fotovoltaicos a instalar/instalados</t>
    </r>
    <r>
      <rPr>
        <sz val="11"/>
        <color theme="0"/>
        <rFont val="Calibri"/>
        <family val="2"/>
        <scheme val="minor"/>
      </rPr>
      <t xml:space="preserve">
[un]</t>
    </r>
  </si>
  <si>
    <r>
      <t xml:space="preserve">Capacidade de produção de energia elétrica renovável para autoconsumo
</t>
    </r>
    <r>
      <rPr>
        <sz val="11"/>
        <color theme="0"/>
        <rFont val="Calibri"/>
        <family val="2"/>
        <scheme val="minor"/>
      </rPr>
      <t>[MW]</t>
    </r>
  </si>
  <si>
    <r>
      <rPr>
        <b/>
        <sz val="11"/>
        <color theme="0"/>
        <rFont val="Calibri"/>
        <family val="2"/>
        <scheme val="minor"/>
      </rPr>
      <t xml:space="preserve"> Capacidade de produção de energia térmica renovável para autoconsumo
</t>
    </r>
    <r>
      <rPr>
        <sz val="11"/>
        <color theme="0"/>
        <rFont val="Calibri"/>
        <family val="2"/>
        <scheme val="minor"/>
      </rPr>
      <t>[MW]</t>
    </r>
  </si>
  <si>
    <t>3. Capacidade Hidrica, caso se aplique 
(Preenchimento para apuramento do Indicador RPA045)</t>
  </si>
  <si>
    <t>4. Capacidade adicional de produção de energia renovável (eletricidade e térmica)
 (Preenchimento para apuramento do Indicador RPA038)</t>
  </si>
  <si>
    <t>Compromisso total por ano</t>
  </si>
  <si>
    <t>Despesa Total</t>
  </si>
  <si>
    <t>(ii) melhoria das componentes ativas de edifícios, através, pe, de sistemas de climatização para aquecimento e/ou arrefecimento e de aquecimento de águas sanitárias (bombas de calor, sistemas solares térmicos, caldeiras e recuperadores a biomassa, etc.)</t>
  </si>
  <si>
    <t>Validação</t>
  </si>
  <si>
    <t>CS - 'CD2. Avalia as renovações integradas de eficiencia energética:</t>
  </si>
  <si>
    <t>Ações Abrangidas/Atividades</t>
  </si>
  <si>
    <t>Categoria de Custos</t>
  </si>
  <si>
    <t>Custo Não Elegível</t>
  </si>
  <si>
    <t>1. Cronograma da Operação - Passo 3 do Balcão dos Fundos</t>
  </si>
  <si>
    <t>2. Critérios de Seleção - Passo 5 do Balcão dos Fundos</t>
  </si>
  <si>
    <t>3. Identificação das Atividades Desenvolvidas - Passo 7 do Balcão dos Fundos</t>
  </si>
  <si>
    <t>Ver folha de cálculo "4. CS" desta ferramenta</t>
  </si>
  <si>
    <t>Ver folha de cálculo "3. Indicadores" desta ferramenta</t>
  </si>
  <si>
    <t xml:space="preserve"> Capacidade de produção de energia térmica renovável para autoconsumo
[MW]</t>
  </si>
  <si>
    <r>
      <rPr>
        <b/>
        <sz val="10"/>
        <rFont val="Calibri"/>
        <family val="2"/>
        <scheme val="minor"/>
      </rPr>
      <t>CB2</t>
    </r>
    <r>
      <rPr>
        <sz val="10"/>
        <rFont val="Calibri"/>
        <family val="2"/>
        <scheme val="minor"/>
      </rPr>
      <t xml:space="preserve">. Avalia a capacidade de mobilizar recursos:
- Adjudicação do procedimento de contratação do investimento de maior valor previsto na candidatura - 5 pontos
- Lançamento do procedimento de contratação do investimento de maior valor previsto na candidatura - 3 pontos
- Aprovação do caderno de encargos e demais documentos do investimento de maior valor previsto na candidatura e compromisso de lançamento do procedimento em 60 dias úteis - 1 ponto;
</t>
    </r>
  </si>
  <si>
    <t>Outras Despesas</t>
  </si>
  <si>
    <r>
      <rPr>
        <b/>
        <sz val="11"/>
        <rFont val="Calibri"/>
        <family val="2"/>
        <scheme val="minor"/>
      </rPr>
      <t>Valor de Referência</t>
    </r>
    <r>
      <rPr>
        <sz val="11"/>
        <rFont val="Calibri"/>
        <family val="2"/>
        <scheme val="minor"/>
      </rPr>
      <t xml:space="preserve">: deve ser 0
</t>
    </r>
    <r>
      <rPr>
        <b/>
        <sz val="11"/>
        <rFont val="Calibri"/>
        <family val="2"/>
        <scheme val="minor"/>
      </rPr>
      <t xml:space="preserve">
Meta</t>
    </r>
    <r>
      <rPr>
        <sz val="11"/>
        <rFont val="Calibri"/>
        <family val="2"/>
        <scheme val="minor"/>
      </rPr>
      <t xml:space="preserve">: Consumo anual médio de água nos edifícios apoiados antes da implementação da operação (m³/ano) - Consumo anual médio de água nos edifícios apoiados após implementação da operação (m³/ano) 
</t>
    </r>
    <r>
      <rPr>
        <b/>
        <sz val="11"/>
        <rFont val="Calibri"/>
        <family val="2"/>
        <scheme val="minor"/>
      </rPr>
      <t xml:space="preserve">Ano-Alvo: </t>
    </r>
    <r>
      <rPr>
        <sz val="11"/>
        <rFont val="Calibri"/>
        <family val="2"/>
        <scheme val="minor"/>
      </rPr>
      <t>6 meses após a conclusão da Operação</t>
    </r>
  </si>
  <si>
    <r>
      <rPr>
        <b/>
        <sz val="11"/>
        <rFont val="Calibri"/>
        <family val="2"/>
        <scheme val="minor"/>
      </rPr>
      <t>Valor de Referência</t>
    </r>
    <r>
      <rPr>
        <sz val="11"/>
        <rFont val="Calibri"/>
        <family val="2"/>
        <scheme val="minor"/>
      </rPr>
      <t xml:space="preserve">: deve ser 0
</t>
    </r>
    <r>
      <rPr>
        <b/>
        <sz val="11"/>
        <rFont val="Calibri"/>
        <family val="2"/>
        <scheme val="minor"/>
      </rPr>
      <t xml:space="preserve">
Meta: </t>
    </r>
    <r>
      <rPr>
        <sz val="11"/>
        <rFont val="Calibri"/>
        <family val="2"/>
        <scheme val="minor"/>
      </rPr>
      <t xml:space="preserve">Despesa média do consumo de energia final nos edifícios apoiados antes da intervenção (€/m2) - Despesa média do consumo de energia final nos edifícios apoiados após a intervenção (€/m2)
</t>
    </r>
    <r>
      <rPr>
        <b/>
        <sz val="11"/>
        <rFont val="Calibri"/>
        <family val="2"/>
        <scheme val="minor"/>
      </rPr>
      <t>Ano-Alvo:</t>
    </r>
    <r>
      <rPr>
        <sz val="11"/>
        <rFont val="Calibri"/>
        <family val="2"/>
        <scheme val="minor"/>
      </rPr>
      <t xml:space="preserve"> Ano de emissão do certificado energético após 6 meses de monitorização das medidas de eficência energética implementadas no âmbito da operação</t>
    </r>
  </si>
  <si>
    <r>
      <rPr>
        <b/>
        <sz val="10"/>
        <rFont val="Calibri"/>
        <family val="2"/>
        <scheme val="minor"/>
      </rPr>
      <t>CC2.</t>
    </r>
    <r>
      <rPr>
        <sz val="10"/>
        <rFont val="Calibri"/>
        <family val="2"/>
        <scheme val="minor"/>
      </rPr>
      <t xml:space="preserve"> Avalia o desempenho energético do edifício anterior à implementação da operação:
- Classe Energética D, E e F  –  5 pontos
- Classe Energética C –  3 pontos
- Restantes Classes Energéticas (superior a C) – 1 ponto</t>
    </r>
  </si>
  <si>
    <t>Anexo A 1.3 - Ferramenta de cálculo redução energia primária, indicadores e simulação mérito</t>
  </si>
  <si>
    <r>
      <t xml:space="preserve">Fonte de dados: </t>
    </r>
    <r>
      <rPr>
        <i/>
        <sz val="7"/>
        <color rgb="FF000000"/>
        <rFont val="Corbel"/>
        <family val="2"/>
      </rPr>
      <t>Guidelines</t>
    </r>
    <r>
      <rPr>
        <sz val="7"/>
        <color rgb="FF000000"/>
        <rFont val="Corbel"/>
        <family val="2"/>
      </rPr>
      <t xml:space="preserve"> IPCC 2006
</t>
    </r>
    <r>
      <rPr>
        <sz val="8"/>
        <color rgb="FF000000"/>
        <rFont val="Calibri"/>
        <family val="2"/>
      </rPr>
      <t>Para o Gás NaturaL: Fonte de dados: Operadores CELE + Guidelines IPCC 2006.</t>
    </r>
  </si>
  <si>
    <r>
      <t>FE 
[kgCO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e/GJ]</t>
    </r>
  </si>
  <si>
    <r>
      <t xml:space="preserve">O presente instrumento de trabalho é composto por 5 folhas de cálculo:
           </t>
    </r>
    <r>
      <rPr>
        <b/>
        <sz val="11"/>
        <rFont val="Calibri"/>
        <family val="2"/>
        <scheme val="minor"/>
      </rPr>
      <t xml:space="preserve">    1. Registo EE</t>
    </r>
    <r>
      <rPr>
        <sz val="11"/>
        <rFont val="Calibri"/>
        <family val="2"/>
        <scheme val="minor"/>
      </rPr>
      <t xml:space="preserve">
                     - 1. Diagnóstico Energético:
                              Registo pelo beneficiário dos dados energéticos;
                     - 2. Dados das frações abrangidas pela candidatura (Barómetro ou Plano ECO.AP 2030):
                              Registo pelo beneficiário dos dados do edifício;
                     - 3. Capacidade Hídrica, caso se aplique:
                              Registo pelo beneficiário de dados hídricos (caso se aplique);
                     - 4. Capacidade adicional de produção de energia renovável (eletricidade e térmica):
                               Registo pelo beneficiário  de dados referentes à produção de energia renovável (eletricidade e térmica).
          </t>
    </r>
    <r>
      <rPr>
        <b/>
        <sz val="11"/>
        <rFont val="Calibri"/>
        <family val="2"/>
        <scheme val="minor"/>
      </rPr>
      <t xml:space="preserve">     2. Investimento
                       </t>
    </r>
    <r>
      <rPr>
        <sz val="11"/>
        <rFont val="Calibri"/>
        <family val="2"/>
        <scheme val="minor"/>
      </rPr>
      <t xml:space="preserve">  - Registo pelo beneficiário da informação relativa às medidas a implementar no âmbito da operação.
                         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               </t>
    </r>
    <r>
      <rPr>
        <b/>
        <sz val="11"/>
        <rFont val="Calibri"/>
        <family val="2"/>
        <scheme val="minor"/>
      </rPr>
      <t>3. Indicadores</t>
    </r>
    <r>
      <rPr>
        <sz val="11"/>
        <rFont val="Calibri"/>
        <family val="2"/>
        <scheme val="minor"/>
      </rPr>
      <t xml:space="preserve">
                     - Indicadores calculados automaticamente. Folha apenas de consulta.
                        A informação constante nesta folha deve ser utilizada para apoio ao preenchimento do </t>
    </r>
    <r>
      <rPr>
        <b/>
        <sz val="11"/>
        <rFont val="Calibri"/>
        <family val="2"/>
        <scheme val="minor"/>
      </rPr>
      <t xml:space="preserve">Passo 11 </t>
    </r>
    <r>
      <rPr>
        <sz val="11"/>
        <rFont val="Calibri"/>
        <family val="2"/>
        <scheme val="minor"/>
      </rPr>
      <t xml:space="preserve">do Balcão dos Fundos. 
               </t>
    </r>
    <r>
      <rPr>
        <b/>
        <sz val="11"/>
        <rFont val="Calibri"/>
        <family val="2"/>
        <scheme val="minor"/>
      </rPr>
      <t>4. Critérios de Seleção (CS)</t>
    </r>
    <r>
      <rPr>
        <sz val="11"/>
        <rFont val="Calibri"/>
        <family val="2"/>
        <scheme val="minor"/>
      </rPr>
      <t xml:space="preserve">
                      - Preenchimento</t>
    </r>
    <r>
      <rPr>
        <b/>
        <sz val="11"/>
        <rFont val="Calibri"/>
        <family val="2"/>
        <scheme val="minor"/>
      </rPr>
      <t xml:space="preserve"> pelo Beneficiário </t>
    </r>
    <r>
      <rPr>
        <sz val="11"/>
        <rFont val="Calibri"/>
        <family val="2"/>
        <scheme val="minor"/>
      </rPr>
      <t xml:space="preserve">dos campos:
                                 - CB1 Capacidade técnica de implementação da operação;
                                 - CB2 Capacidade financeira de execução do projeto;
                      - Preenchimento automático dos restantes campos.
                    A informação constante nesta folha deve ser utilizada para apoio ao preenchimento do </t>
    </r>
    <r>
      <rPr>
        <b/>
        <sz val="11"/>
        <rFont val="Calibri"/>
        <family val="2"/>
        <scheme val="minor"/>
      </rPr>
      <t>Passo 5</t>
    </r>
    <r>
      <rPr>
        <sz val="11"/>
        <rFont val="Calibri"/>
        <family val="2"/>
        <scheme val="minor"/>
      </rPr>
      <t xml:space="preserve"> do Balcão dos Fundos. 
               </t>
    </r>
    <r>
      <rPr>
        <b/>
        <sz val="11"/>
        <rFont val="Calibri"/>
        <family val="2"/>
        <scheme val="minor"/>
      </rPr>
      <t>5. Output BalcãoFundos</t>
    </r>
    <r>
      <rPr>
        <sz val="11"/>
        <rFont val="Calibri"/>
        <family val="2"/>
        <scheme val="minor"/>
      </rPr>
      <t xml:space="preserve">
                      - Folha de Output da candidatura, com campos automáticos, </t>
    </r>
    <r>
      <rPr>
        <b/>
        <sz val="11"/>
        <rFont val="Calibri"/>
        <family val="2"/>
        <scheme val="minor"/>
      </rPr>
      <t>para apoio ao preenchimento da candidatura no Balcão dos Fundos:</t>
    </r>
    <r>
      <rPr>
        <sz val="11"/>
        <rFont val="Calibri"/>
        <family val="2"/>
        <scheme val="minor"/>
      </rPr>
      <t xml:space="preserve">
                                 - </t>
    </r>
    <r>
      <rPr>
        <b/>
        <sz val="11"/>
        <rFont val="Calibri"/>
        <family val="2"/>
        <scheme val="minor"/>
      </rPr>
      <t>Passo 3</t>
    </r>
    <r>
      <rPr>
        <sz val="11"/>
        <rFont val="Calibri"/>
        <family val="2"/>
        <scheme val="minor"/>
      </rPr>
      <t xml:space="preserve"> do Balcão dos Fundos - Catarcterização (cronograma da operação);
                                 -</t>
    </r>
    <r>
      <rPr>
        <b/>
        <sz val="11"/>
        <rFont val="Calibri"/>
        <family val="2"/>
        <scheme val="minor"/>
      </rPr>
      <t xml:space="preserve"> Passo 5 </t>
    </r>
    <r>
      <rPr>
        <sz val="11"/>
        <rFont val="Calibri"/>
        <family val="2"/>
        <scheme val="minor"/>
      </rPr>
      <t>do Balcão dos Fundos - Critérios de Seleção;
                                 -</t>
    </r>
    <r>
      <rPr>
        <b/>
        <sz val="11"/>
        <rFont val="Calibri"/>
        <family val="2"/>
        <scheme val="minor"/>
      </rPr>
      <t xml:space="preserve"> Passo 7 </t>
    </r>
    <r>
      <rPr>
        <sz val="11"/>
        <rFont val="Calibri"/>
        <family val="2"/>
        <scheme val="minor"/>
      </rPr>
      <t xml:space="preserve">do Balcão dos Fundos - Atividades;
                                - </t>
    </r>
    <r>
      <rPr>
        <b/>
        <sz val="11"/>
        <rFont val="Calibri"/>
        <family val="2"/>
        <scheme val="minor"/>
      </rPr>
      <t>Passo 8</t>
    </r>
    <r>
      <rPr>
        <sz val="11"/>
        <rFont val="Calibri"/>
        <family val="2"/>
        <scheme val="minor"/>
      </rPr>
      <t xml:space="preserve"> do Balcão dos Fundos - Custos;
                                - </t>
    </r>
    <r>
      <rPr>
        <b/>
        <sz val="11"/>
        <rFont val="Calibri"/>
        <family val="2"/>
        <scheme val="minor"/>
      </rPr>
      <t>Passo 11</t>
    </r>
    <r>
      <rPr>
        <sz val="11"/>
        <rFont val="Calibri"/>
        <family val="2"/>
        <scheme val="minor"/>
      </rPr>
      <t xml:space="preserve"> do Balcão dos Fundos - Indicadores.
</t>
    </r>
  </si>
  <si>
    <r>
      <t xml:space="preserve">Célula a preencher pelo </t>
    </r>
    <r>
      <rPr>
        <b/>
        <sz val="11"/>
        <color theme="1"/>
        <rFont val="Calibri"/>
        <family val="2"/>
        <scheme val="minor"/>
      </rPr>
      <t>Beneficiário - Folhas 1, 2 e 4.</t>
    </r>
  </si>
  <si>
    <r>
      <rPr>
        <b/>
        <sz val="16"/>
        <color theme="1"/>
        <rFont val="Calibri"/>
        <family val="2"/>
        <scheme val="minor"/>
      </rPr>
      <t>Critério Específico de Elegibilidade:</t>
    </r>
    <r>
      <rPr>
        <b/>
        <sz val="11"/>
        <color theme="1"/>
        <rFont val="Calibri"/>
        <family val="2"/>
        <scheme val="minor"/>
      </rPr>
      <t xml:space="preserve">
Alcançar, em média:
</t>
    </r>
    <r>
      <rPr>
        <sz val="11"/>
        <color theme="1"/>
        <rFont val="Calibri"/>
        <family val="2"/>
        <scheme val="minor"/>
      </rPr>
      <t>a) pelo menos uma renovação de grau médio, tal como definido na Recomendação (UE) 2019/786 da Comissão (redução mínima de 30% no consumo de energia primária), ou 
b) uma redução de, pelo menos, 30% das emissões diretas e indiretas de gases com efeito de estufa em comparação com as emissões ex-ante</t>
    </r>
  </si>
  <si>
    <r>
      <t>Emissões de CO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b/>
        <sz val="10"/>
        <color theme="0"/>
        <rFont val="Calibri"/>
        <family val="2"/>
        <scheme val="minor"/>
      </rPr>
      <t xml:space="preserve"> Atuais [ton CO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b/>
        <sz val="10"/>
        <color theme="0"/>
        <rFont val="Calibri"/>
        <family val="2"/>
        <scheme val="minor"/>
      </rPr>
      <t>/ano]:</t>
    </r>
  </si>
  <si>
    <r>
      <t>Emissões de GEE - CO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b/>
        <sz val="10"/>
        <color theme="0"/>
        <rFont val="Calibri"/>
        <family val="2"/>
        <scheme val="minor"/>
      </rPr>
      <t xml:space="preserve"> Atuais [ton CO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b/>
        <sz val="10"/>
        <color theme="0"/>
        <rFont val="Calibri"/>
        <family val="2"/>
        <scheme val="minor"/>
      </rPr>
      <t xml:space="preserve"> eq/ano]:</t>
    </r>
  </si>
  <si>
    <r>
      <t xml:space="preserve">Cenário </t>
    </r>
    <r>
      <rPr>
        <b/>
        <i/>
        <sz val="10"/>
        <color theme="0"/>
        <rFont val="Calibri"/>
        <family val="2"/>
        <scheme val="minor"/>
      </rPr>
      <t>ex-POST</t>
    </r>
    <r>
      <rPr>
        <b/>
        <sz val="10"/>
        <color theme="0"/>
        <rFont val="Calibri"/>
        <family val="2"/>
        <scheme val="minor"/>
      </rPr>
      <t>- (resultante da simulação do conjunto das medidas prevista no CE e candidatura)</t>
    </r>
  </si>
  <si>
    <t>A presente ferramenta foi desenvolvida com o objetivo de sustentar a avaliação dos projetos candidatos ao Aviso da RSO2.1-05 - Eficiência Energética na AP Central. Os pressupostos assumidos devem ser suportados por informação relevante e oficial.</t>
  </si>
  <si>
    <r>
      <rPr>
        <b/>
        <sz val="10"/>
        <color theme="1"/>
        <rFont val="Calibri"/>
        <family val="2"/>
        <scheme val="minor"/>
      </rPr>
      <t>CD2</t>
    </r>
    <r>
      <rPr>
        <sz val="10"/>
        <color theme="1"/>
        <rFont val="Calibri"/>
        <family val="2"/>
        <scheme val="minor"/>
      </rPr>
      <t xml:space="preserve">. Avalia as renovações integradas de eficiencia energética:
- Integra medidas de eficiência energética, produção de energia renovável para autoconsumo e medidas eficiência hídrica e/ou material - 5 pontos
- Integra  medidas de eficiência energética e produção de energia renovável para autoconsumo - 3 pontos
- Integra só medidas de eficiência energética, ou  medidas de eficiência energética e medidas eficiência hídrica e/ou material - 1 ponto
</t>
    </r>
  </si>
  <si>
    <t>Integra só medidas de eficiência energética, ou  medidas de eficiência energética e medidas eficiência hídrica e/ou material</t>
  </si>
  <si>
    <t>Consumo anual de energia primária (nomeadamente: habitações a preços acessíveis e sustentáveis, edifícios públicos, empresas, outros)</t>
  </si>
  <si>
    <r>
      <rPr>
        <b/>
        <sz val="11"/>
        <rFont val="Calibri"/>
        <family val="2"/>
        <scheme val="minor"/>
      </rPr>
      <t>Valor de Referência</t>
    </r>
    <r>
      <rPr>
        <sz val="11"/>
        <rFont val="Calibri"/>
        <family val="2"/>
        <scheme val="minor"/>
      </rPr>
      <t>: 0</t>
    </r>
    <r>
      <rPr>
        <b/>
        <sz val="11"/>
        <rFont val="Calibri"/>
        <family val="2"/>
        <scheme val="minor"/>
      </rPr>
      <t xml:space="preserve">
Meta</t>
    </r>
    <r>
      <rPr>
        <sz val="11"/>
        <rFont val="Calibri"/>
        <family val="2"/>
        <scheme val="minor"/>
      </rPr>
      <t>: Emissões de GEE  identificadas no certificado enegético ex-ante emitido no ano pré-projeto -  Emissões de GEE  identificadas no certificado energético ex-post emitido no ano cruzeiro após a implementação das medidas de eficência energética no âmbito da operação</t>
    </r>
    <r>
      <rPr>
        <b/>
        <sz val="11"/>
        <rFont val="Calibri"/>
        <family val="2"/>
        <scheme val="minor"/>
      </rPr>
      <t xml:space="preserve">
Ano-Alvo</t>
    </r>
    <r>
      <rPr>
        <sz val="11"/>
        <rFont val="Calibri"/>
        <family val="2"/>
        <scheme val="minor"/>
      </rPr>
      <t>: Ano de emissão do certificado energético após a implementadas das medidas eficiência energética no âmbito da operação, em conformidade com a Diretiva 2010/31/UE.</t>
    </r>
  </si>
  <si>
    <t>4. Candidatura | Custos | Quadro Financeiro - Passo 8 do Balcão dos Fundos</t>
  </si>
  <si>
    <t>5. Indicadores - Passo 10 do Balcão dos Fundos</t>
  </si>
  <si>
    <t>6. Cronograma financeiro</t>
  </si>
  <si>
    <t>Atualizações</t>
  </si>
  <si>
    <t>v.1</t>
  </si>
  <si>
    <t xml:space="preserve"> - Atualização da fórmula que indica que se o critério da condição de elegibilidade da redução do consumo de energia primária não se encontra cumprido deve ser concluido o preenchimento da folha, na folha de cálculo  "1.RegistoEE" (E:65)</t>
  </si>
  <si>
    <t>- Atualização da fórmula que indica se a operação cumpre qualquer um dos critérios da condição de elegibilidade, na folha de cálculo  "1.RegistoEE" (E:64)</t>
  </si>
  <si>
    <t>- % ativada na célula E:103 na folha de cálculo "2. Investimento"</t>
  </si>
  <si>
    <t xml:space="preserve">Coeficiente de Majoração (CM) 
majorada em 5%, caso demonstre integrar os princípios da iniciativa Nova 
Bauhaus Europeia </t>
  </si>
  <si>
    <t>S</t>
  </si>
  <si>
    <t>N</t>
  </si>
  <si>
    <t>3. Produção de Energia Renovável</t>
  </si>
  <si>
    <t>4. Outras Despesas</t>
  </si>
  <si>
    <t>- Acrescentado o ano de 2030 na projeção das despesas, na folha "2. Investimento"</t>
  </si>
  <si>
    <t>- Acrescentado campo para a majoração, na folha "4. CS" nos critérios de seleção.</t>
  </si>
  <si>
    <t>- Classificação final dos critérios de seleção até à 2.ª casa décimal sem arredondamento</t>
  </si>
  <si>
    <t>- Incluida a medida vi) no separador 1. EE, na folha de calculo 2.investimento. Ajustar as restantes folhas em conformidade.</t>
  </si>
  <si>
    <t>- atualização da fórmula de apuramento do indicador RPA39, na folha de calculo "3. Indicadores"</t>
  </si>
  <si>
    <t>- Incluir uma coluna para observações, na folha de cálculo "2. Investimentos"</t>
  </si>
  <si>
    <t>Observações</t>
  </si>
  <si>
    <t>v2. 24-07-2026</t>
  </si>
  <si>
    <t>v3. 27-07-2026</t>
  </si>
  <si>
    <t>-atualização da fórmula que tinha perdido a referencia do Critério de Seleção CD2, folha de cálculo "4. CS"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</si>
</sst>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_-* #,##0.00\ _€_-;\-* #,##0.00\ _€_-;_-* &quot;-&quot;??\ _€_-;_-@_-"/>
    <numFmt numFmtId="166" formatCode="0.0000"/>
    <numFmt numFmtId="167" formatCode="0.0"/>
    <numFmt numFmtId="168" formatCode="0.000000"/>
  </numFmts>
  <fonts count="8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9.5"/>
      <name val="Calibri"/>
      <family val="2"/>
      <scheme val="minor"/>
    </font>
    <font>
      <b/>
      <sz val="9.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.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</font>
    <font>
      <b/>
      <sz val="11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FFFFFF"/>
      <name val="Calibri"/>
      <family val="2"/>
    </font>
    <font>
      <b/>
      <sz val="9"/>
      <color rgb="FFFFFFFF"/>
      <name val="Calibri"/>
      <family val="2"/>
    </font>
    <font>
      <sz val="11"/>
      <color rgb="FFFFFFFF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9"/>
      <color rgb="FFFFFFFF"/>
      <name val="Calibri"/>
      <family val="2"/>
    </font>
    <font>
      <b/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FFFFFF"/>
      <name val="Calibri"/>
      <family val="2"/>
    </font>
    <font>
      <sz val="9"/>
      <color rgb="FF000000"/>
      <name val="Calibri"/>
      <family val="2"/>
    </font>
    <font>
      <i/>
      <sz val="7"/>
      <color rgb="FF000000"/>
      <name val="Corbel"/>
      <family val="2"/>
    </font>
    <font>
      <sz val="7"/>
      <color rgb="FF000000"/>
      <name val="Corbel"/>
      <family val="2"/>
    </font>
    <font>
      <b/>
      <u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FFFF00"/>
      <name val="Calibri"/>
      <family val="2"/>
    </font>
    <font>
      <b/>
      <sz val="16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 Light"/>
      <family val="2"/>
    </font>
    <font>
      <b/>
      <sz val="14"/>
      <color theme="0"/>
      <name val="Calibri"/>
      <family val="2"/>
      <scheme val="minor"/>
    </font>
    <font>
      <vertAlign val="subscript"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name val="Calibri Light"/>
      <family val="2"/>
    </font>
    <font>
      <sz val="10"/>
      <color theme="1" tint="4.9989318521683403E-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b/>
      <sz val="20"/>
      <color theme="0"/>
      <name val="Calibri"/>
      <family val="2"/>
    </font>
    <font>
      <vertAlign val="subscript"/>
      <sz val="10"/>
      <color theme="0"/>
      <name val="Calibri"/>
      <family val="2"/>
      <scheme val="minor"/>
    </font>
    <font>
      <vertAlign val="superscript"/>
      <sz val="10"/>
      <color theme="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bscript"/>
      <sz val="10"/>
      <color theme="0"/>
      <name val="Calibri"/>
      <family val="2"/>
      <scheme val="minor"/>
    </font>
    <font>
      <sz val="10"/>
      <color theme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B4B"/>
        <bgColor indexed="64"/>
      </patternFill>
    </fill>
    <fill>
      <patternFill patternType="solid">
        <fgColor rgb="FF1D4F91"/>
        <bgColor indexed="64"/>
      </patternFill>
    </fill>
    <fill>
      <patternFill patternType="solid">
        <fgColor rgb="FFADCB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2" fillId="0" borderId="0"/>
  </cellStyleXfs>
  <cellXfs count="666">
    <xf numFmtId="0" fontId="0" fillId="0" borderId="0" xfId="0"/>
    <xf numFmtId="0" fontId="5" fillId="2" borderId="0" xfId="0" applyFont="1" applyFill="1"/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4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right" vertical="center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14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12" fillId="2" borderId="11" xfId="0" applyFont="1" applyFill="1" applyBorder="1" applyAlignment="1">
      <alignment wrapText="1"/>
    </xf>
    <xf numFmtId="0" fontId="12" fillId="2" borderId="11" xfId="0" applyFont="1" applyFill="1" applyBorder="1"/>
    <xf numFmtId="0" fontId="18" fillId="2" borderId="0" xfId="0" applyFont="1" applyFill="1"/>
    <xf numFmtId="0" fontId="15" fillId="2" borderId="0" xfId="0" applyFont="1" applyFill="1" applyAlignment="1">
      <alignment vertical="top" wrapText="1"/>
    </xf>
    <xf numFmtId="0" fontId="19" fillId="2" borderId="0" xfId="0" applyFont="1" applyFill="1"/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top" wrapText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22" fillId="2" borderId="0" xfId="0" applyFont="1" applyFill="1" applyAlignment="1" applyProtection="1">
      <alignment horizontal="left" vertical="center" wrapText="1"/>
      <protection hidden="1"/>
    </xf>
    <xf numFmtId="0" fontId="28" fillId="4" borderId="0" xfId="0" applyFont="1" applyFill="1" applyAlignment="1" applyProtection="1">
      <alignment horizontal="left" vertical="center" wrapText="1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22" fillId="4" borderId="6" xfId="0" applyFont="1" applyFill="1" applyBorder="1" applyAlignment="1" applyProtection="1">
      <alignment horizontal="left" vertical="center"/>
      <protection hidden="1"/>
    </xf>
    <xf numFmtId="0" fontId="23" fillId="4" borderId="7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vertical="center" wrapText="1"/>
      <protection hidden="1"/>
    </xf>
    <xf numFmtId="0" fontId="22" fillId="3" borderId="9" xfId="0" applyFont="1" applyFill="1" applyBorder="1" applyAlignment="1" applyProtection="1">
      <alignment horizontal="left" vertical="center" wrapText="1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43" fontId="11" fillId="2" borderId="0" xfId="3" applyFont="1" applyFill="1" applyBorder="1" applyAlignment="1" applyProtection="1">
      <alignment vertical="center"/>
      <protection hidden="1"/>
    </xf>
    <xf numFmtId="0" fontId="30" fillId="0" borderId="2" xfId="4" applyBorder="1"/>
    <xf numFmtId="0" fontId="33" fillId="0" borderId="0" xfId="4" applyFont="1" applyAlignment="1">
      <alignment horizontal="center" wrapText="1"/>
    </xf>
    <xf numFmtId="0" fontId="30" fillId="0" borderId="0" xfId="4"/>
    <xf numFmtId="0" fontId="32" fillId="0" borderId="0" xfId="4" applyFont="1" applyAlignment="1">
      <alignment wrapText="1"/>
    </xf>
    <xf numFmtId="0" fontId="34" fillId="0" borderId="0" xfId="4" applyFont="1"/>
    <xf numFmtId="0" fontId="35" fillId="0" borderId="21" xfId="4" applyFont="1" applyBorder="1" applyAlignment="1">
      <alignment horizontal="center"/>
    </xf>
    <xf numFmtId="0" fontId="35" fillId="0" borderId="9" xfId="4" applyFont="1" applyBorder="1" applyAlignment="1">
      <alignment horizontal="center"/>
    </xf>
    <xf numFmtId="0" fontId="36" fillId="0" borderId="0" xfId="4" applyFont="1" applyAlignment="1">
      <alignment horizontal="center"/>
    </xf>
    <xf numFmtId="0" fontId="35" fillId="0" borderId="0" xfId="4" applyFont="1" applyAlignment="1">
      <alignment horizontal="center"/>
    </xf>
    <xf numFmtId="0" fontId="37" fillId="0" borderId="0" xfId="4" applyFont="1" applyAlignment="1">
      <alignment horizontal="center" vertical="center" wrapText="1"/>
    </xf>
    <xf numFmtId="0" fontId="37" fillId="0" borderId="0" xfId="4" applyFont="1"/>
    <xf numFmtId="0" fontId="37" fillId="0" borderId="0" xfId="4" applyFont="1" applyAlignment="1">
      <alignment horizontal="left" vertical="center"/>
    </xf>
    <xf numFmtId="0" fontId="35" fillId="0" borderId="4" xfId="4" applyFont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30" fillId="0" borderId="0" xfId="4" applyAlignment="1">
      <alignment horizontal="center" vertical="center" wrapText="1"/>
    </xf>
    <xf numFmtId="0" fontId="37" fillId="0" borderId="0" xfId="4" applyFont="1" applyAlignment="1">
      <alignment horizontal="center" vertical="center"/>
    </xf>
    <xf numFmtId="0" fontId="38" fillId="0" borderId="9" xfId="4" applyFont="1" applyBorder="1" applyAlignment="1">
      <alignment horizontal="center" vertical="center" wrapText="1"/>
    </xf>
    <xf numFmtId="0" fontId="30" fillId="0" borderId="9" xfId="4" applyBorder="1" applyAlignment="1">
      <alignment horizontal="center" vertical="center" wrapText="1"/>
    </xf>
    <xf numFmtId="0" fontId="39" fillId="0" borderId="9" xfId="4" applyFont="1" applyBorder="1" applyAlignment="1">
      <alignment horizontal="center" vertical="center" wrapText="1"/>
    </xf>
    <xf numFmtId="0" fontId="39" fillId="0" borderId="0" xfId="4" applyFont="1" applyAlignment="1">
      <alignment horizontal="center" vertical="center" wrapText="1"/>
    </xf>
    <xf numFmtId="0" fontId="34" fillId="0" borderId="0" xfId="4" applyFont="1" applyAlignment="1">
      <alignment horizontal="center"/>
    </xf>
    <xf numFmtId="0" fontId="37" fillId="0" borderId="0" xfId="4" applyFont="1" applyAlignment="1">
      <alignment vertical="center"/>
    </xf>
    <xf numFmtId="0" fontId="37" fillId="0" borderId="0" xfId="4" applyFont="1" applyAlignment="1">
      <alignment vertical="center" wrapText="1"/>
    </xf>
    <xf numFmtId="0" fontId="30" fillId="0" borderId="9" xfId="4" applyBorder="1" applyAlignment="1">
      <alignment vertical="center"/>
    </xf>
    <xf numFmtId="0" fontId="30" fillId="0" borderId="9" xfId="4" applyBorder="1" applyAlignment="1">
      <alignment horizontal="center" vertical="center"/>
    </xf>
    <xf numFmtId="0" fontId="30" fillId="0" borderId="0" xfId="4" applyAlignment="1">
      <alignment horizontal="center" vertical="center"/>
    </xf>
    <xf numFmtId="0" fontId="34" fillId="0" borderId="0" xfId="4" applyFont="1" applyAlignment="1">
      <alignment vertical="center"/>
    </xf>
    <xf numFmtId="0" fontId="34" fillId="0" borderId="0" xfId="4" applyFont="1" applyAlignment="1">
      <alignment horizontal="center" vertical="center"/>
    </xf>
    <xf numFmtId="0" fontId="30" fillId="0" borderId="0" xfId="4" applyAlignment="1">
      <alignment vertical="center"/>
    </xf>
    <xf numFmtId="0" fontId="32" fillId="0" borderId="0" xfId="4" applyFont="1" applyAlignment="1">
      <alignment vertical="center"/>
    </xf>
    <xf numFmtId="0" fontId="42" fillId="0" borderId="0" xfId="4" applyFont="1" applyAlignment="1">
      <alignment vertical="center"/>
    </xf>
    <xf numFmtId="0" fontId="43" fillId="0" borderId="0" xfId="4" applyFont="1" applyAlignment="1">
      <alignment vertical="center" wrapText="1"/>
    </xf>
    <xf numFmtId="0" fontId="31" fillId="0" borderId="9" xfId="4" applyFont="1" applyBorder="1" applyAlignment="1">
      <alignment vertical="center"/>
    </xf>
    <xf numFmtId="0" fontId="30" fillId="0" borderId="9" xfId="4" applyBorder="1"/>
    <xf numFmtId="0" fontId="30" fillId="0" borderId="4" xfId="4" applyBorder="1"/>
    <xf numFmtId="0" fontId="30" fillId="0" borderId="10" xfId="4" applyBorder="1"/>
    <xf numFmtId="0" fontId="30" fillId="0" borderId="11" xfId="4" applyBorder="1"/>
    <xf numFmtId="0" fontId="39" fillId="0" borderId="2" xfId="4" applyFont="1" applyBorder="1"/>
    <xf numFmtId="0" fontId="30" fillId="0" borderId="0" xfId="4" applyAlignment="1">
      <alignment horizontal="center"/>
    </xf>
    <xf numFmtId="0" fontId="46" fillId="0" borderId="0" xfId="4" applyFont="1"/>
    <xf numFmtId="0" fontId="31" fillId="0" borderId="0" xfId="4" applyFont="1"/>
    <xf numFmtId="0" fontId="31" fillId="0" borderId="0" xfId="4" applyFont="1" applyAlignment="1">
      <alignment wrapText="1"/>
    </xf>
    <xf numFmtId="0" fontId="30" fillId="0" borderId="0" xfId="4" applyAlignment="1">
      <alignment wrapText="1"/>
    </xf>
    <xf numFmtId="0" fontId="30" fillId="0" borderId="0" xfId="4" applyAlignment="1">
      <alignment horizontal="left" wrapText="1"/>
    </xf>
    <xf numFmtId="0" fontId="30" fillId="0" borderId="0" xfId="4" applyAlignment="1">
      <alignment horizontal="right" wrapText="1"/>
    </xf>
    <xf numFmtId="0" fontId="30" fillId="0" borderId="0" xfId="4" applyAlignment="1">
      <alignment horizontal="center" wrapText="1"/>
    </xf>
    <xf numFmtId="0" fontId="30" fillId="0" borderId="0" xfId="4" applyAlignment="1">
      <alignment horizontal="left" vertical="center" wrapText="1"/>
    </xf>
    <xf numFmtId="0" fontId="30" fillId="0" borderId="0" xfId="4" applyAlignment="1">
      <alignment horizontal="right" vertical="center" wrapText="1"/>
    </xf>
    <xf numFmtId="0" fontId="47" fillId="0" borderId="0" xfId="4" applyFont="1" applyAlignment="1">
      <alignment horizontal="center" vertical="center" wrapText="1"/>
    </xf>
    <xf numFmtId="0" fontId="30" fillId="0" borderId="0" xfId="4" applyAlignment="1">
      <alignment horizontal="left"/>
    </xf>
    <xf numFmtId="0" fontId="30" fillId="0" borderId="0" xfId="4" applyAlignment="1">
      <alignment horizontal="right"/>
    </xf>
    <xf numFmtId="0" fontId="48" fillId="0" borderId="0" xfId="4" applyFont="1"/>
    <xf numFmtId="165" fontId="11" fillId="2" borderId="0" xfId="0" applyNumberFormat="1" applyFont="1" applyFill="1" applyAlignment="1" applyProtection="1">
      <alignment horizontal="center" vertical="center"/>
      <protection hidden="1"/>
    </xf>
    <xf numFmtId="0" fontId="2" fillId="0" borderId="0" xfId="1"/>
    <xf numFmtId="0" fontId="51" fillId="2" borderId="0" xfId="0" quotePrefix="1" applyFont="1" applyFill="1" applyAlignment="1" applyProtection="1">
      <alignment vertical="center" wrapText="1"/>
      <protection hidden="1"/>
    </xf>
    <xf numFmtId="4" fontId="4" fillId="2" borderId="9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/>
    </xf>
    <xf numFmtId="0" fontId="18" fillId="2" borderId="2" xfId="0" applyFont="1" applyFill="1" applyBorder="1"/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/>
    <xf numFmtId="0" fontId="18" fillId="2" borderId="4" xfId="0" applyFont="1" applyFill="1" applyBorder="1" applyAlignment="1">
      <alignment vertical="center"/>
    </xf>
    <xf numFmtId="0" fontId="18" fillId="2" borderId="5" xfId="0" applyFont="1" applyFill="1" applyBorder="1"/>
    <xf numFmtId="0" fontId="21" fillId="2" borderId="5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9" fillId="2" borderId="5" xfId="0" applyFont="1" applyFill="1" applyBorder="1"/>
    <xf numFmtId="0" fontId="18" fillId="2" borderId="5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/>
    </xf>
    <xf numFmtId="0" fontId="18" fillId="2" borderId="11" xfId="0" applyFont="1" applyFill="1" applyBorder="1"/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2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vertical="top" wrapText="1"/>
    </xf>
    <xf numFmtId="0" fontId="0" fillId="2" borderId="9" xfId="0" applyFill="1" applyBorder="1"/>
    <xf numFmtId="43" fontId="0" fillId="2" borderId="0" xfId="3" applyFont="1" applyFill="1"/>
    <xf numFmtId="0" fontId="0" fillId="5" borderId="9" xfId="0" applyFill="1" applyBorder="1"/>
    <xf numFmtId="0" fontId="0" fillId="3" borderId="9" xfId="0" applyFill="1" applyBorder="1"/>
    <xf numFmtId="0" fontId="0" fillId="4" borderId="9" xfId="0" applyFill="1" applyBorder="1"/>
    <xf numFmtId="0" fontId="22" fillId="4" borderId="9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25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18" fillId="2" borderId="1" xfId="0" applyFont="1" applyFill="1" applyBorder="1"/>
    <xf numFmtId="0" fontId="16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8" fillId="2" borderId="4" xfId="0" applyFont="1" applyFill="1" applyBorder="1"/>
    <xf numFmtId="0" fontId="21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9" fillId="2" borderId="4" xfId="0" applyFont="1" applyFill="1" applyBorder="1"/>
    <xf numFmtId="0" fontId="18" fillId="2" borderId="10" xfId="0" applyFont="1" applyFill="1" applyBorder="1"/>
    <xf numFmtId="0" fontId="22" fillId="3" borderId="9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0" fontId="57" fillId="4" borderId="42" xfId="0" applyFont="1" applyFill="1" applyBorder="1" applyAlignment="1" applyProtection="1">
      <alignment horizontal="center" vertical="center"/>
      <protection hidden="1"/>
    </xf>
    <xf numFmtId="0" fontId="57" fillId="4" borderId="34" xfId="0" applyFont="1" applyFill="1" applyBorder="1" applyAlignment="1" applyProtection="1">
      <alignment horizontal="center" vertical="center" wrapText="1"/>
      <protection hidden="1"/>
    </xf>
    <xf numFmtId="0" fontId="57" fillId="4" borderId="25" xfId="0" applyFont="1" applyFill="1" applyBorder="1" applyAlignment="1" applyProtection="1">
      <alignment horizontal="center" vertical="center" wrapText="1"/>
      <protection hidden="1"/>
    </xf>
    <xf numFmtId="0" fontId="57" fillId="4" borderId="41" xfId="0" applyFont="1" applyFill="1" applyBorder="1" applyAlignment="1" applyProtection="1">
      <alignment horizontal="center" vertical="center" wrapText="1"/>
      <protection hidden="1"/>
    </xf>
    <xf numFmtId="0" fontId="57" fillId="4" borderId="36" xfId="0" applyFont="1" applyFill="1" applyBorder="1" applyAlignment="1" applyProtection="1">
      <alignment horizontal="center" vertical="center" wrapText="1"/>
      <protection hidden="1"/>
    </xf>
    <xf numFmtId="0" fontId="57" fillId="4" borderId="38" xfId="0" applyFont="1" applyFill="1" applyBorder="1" applyAlignment="1" applyProtection="1">
      <alignment horizontal="center" vertical="center" wrapText="1"/>
      <protection hidden="1"/>
    </xf>
    <xf numFmtId="0" fontId="18" fillId="2" borderId="0" xfId="0" applyFont="1" applyFill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57" fillId="3" borderId="9" xfId="0" applyFont="1" applyFill="1" applyBorder="1" applyAlignment="1">
      <alignment horizontal="center" vertical="center"/>
    </xf>
    <xf numFmtId="0" fontId="57" fillId="3" borderId="9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left" vertical="center"/>
    </xf>
    <xf numFmtId="43" fontId="0" fillId="2" borderId="9" xfId="3" applyFont="1" applyFill="1" applyBorder="1" applyAlignment="1">
      <alignment horizontal="center" vertical="center"/>
    </xf>
    <xf numFmtId="0" fontId="61" fillId="3" borderId="9" xfId="0" applyFont="1" applyFill="1" applyBorder="1"/>
    <xf numFmtId="43" fontId="61" fillId="3" borderId="9" xfId="0" applyNumberFormat="1" applyFont="1" applyFill="1" applyBorder="1" applyAlignment="1">
      <alignment horizontal="left" vertical="center"/>
    </xf>
    <xf numFmtId="14" fontId="0" fillId="2" borderId="0" xfId="0" applyNumberFormat="1" applyFill="1"/>
    <xf numFmtId="0" fontId="58" fillId="3" borderId="9" xfId="0" applyFont="1" applyFill="1" applyBorder="1" applyAlignment="1">
      <alignment vertical="center"/>
    </xf>
    <xf numFmtId="0" fontId="56" fillId="4" borderId="45" xfId="0" applyFont="1" applyFill="1" applyBorder="1" applyAlignment="1" applyProtection="1">
      <alignment horizontal="center" vertical="center" wrapText="1"/>
      <protection hidden="1"/>
    </xf>
    <xf numFmtId="0" fontId="56" fillId="4" borderId="46" xfId="0" applyFont="1" applyFill="1" applyBorder="1" applyAlignment="1" applyProtection="1">
      <alignment horizontal="center" vertical="center" wrapText="1"/>
      <protection hidden="1"/>
    </xf>
    <xf numFmtId="0" fontId="57" fillId="4" borderId="44" xfId="0" applyFont="1" applyFill="1" applyBorder="1" applyAlignment="1" applyProtection="1">
      <alignment horizontal="center" vertical="center" wrapText="1"/>
      <protection hidden="1"/>
    </xf>
    <xf numFmtId="0" fontId="57" fillId="4" borderId="45" xfId="0" applyFont="1" applyFill="1" applyBorder="1" applyAlignment="1" applyProtection="1">
      <alignment horizontal="center" vertical="center" wrapText="1"/>
      <protection hidden="1"/>
    </xf>
    <xf numFmtId="0" fontId="57" fillId="4" borderId="49" xfId="0" applyFont="1" applyFill="1" applyBorder="1" applyAlignment="1" applyProtection="1">
      <alignment horizontal="center" vertical="center" wrapText="1"/>
      <protection hidden="1"/>
    </xf>
    <xf numFmtId="0" fontId="56" fillId="4" borderId="44" xfId="0" applyFont="1" applyFill="1" applyBorder="1" applyAlignment="1" applyProtection="1">
      <alignment horizontal="center" vertical="center" wrapText="1"/>
      <protection hidden="1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1" fontId="23" fillId="3" borderId="9" xfId="0" applyNumberFormat="1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7" fillId="2" borderId="0" xfId="0" applyFont="1" applyFill="1" applyAlignment="1">
      <alignment horizontal="right" vertical="center"/>
    </xf>
    <xf numFmtId="0" fontId="0" fillId="2" borderId="16" xfId="0" applyFill="1" applyBorder="1"/>
    <xf numFmtId="43" fontId="18" fillId="2" borderId="0" xfId="3" applyFont="1" applyFill="1" applyBorder="1" applyAlignment="1">
      <alignment horizontal="center" vertical="center"/>
    </xf>
    <xf numFmtId="0" fontId="23" fillId="4" borderId="0" xfId="0" applyFont="1" applyFill="1" applyAlignment="1" applyProtection="1">
      <alignment horizontal="center" vertical="center"/>
      <protection hidden="1"/>
    </xf>
    <xf numFmtId="43" fontId="57" fillId="3" borderId="39" xfId="3" applyFont="1" applyFill="1" applyBorder="1" applyAlignment="1">
      <alignment horizontal="center" vertical="center"/>
    </xf>
    <xf numFmtId="43" fontId="57" fillId="3" borderId="35" xfId="3" applyFont="1" applyFill="1" applyBorder="1" applyAlignment="1">
      <alignment horizontal="center" vertical="center"/>
    </xf>
    <xf numFmtId="0" fontId="22" fillId="4" borderId="18" xfId="0" applyFont="1" applyFill="1" applyBorder="1" applyAlignment="1" applyProtection="1">
      <alignment horizontal="left" vertical="center"/>
      <protection hidden="1"/>
    </xf>
    <xf numFmtId="0" fontId="22" fillId="4" borderId="19" xfId="0" applyFont="1" applyFill="1" applyBorder="1" applyAlignment="1" applyProtection="1">
      <alignment horizontal="left" vertical="center"/>
      <protection hidden="1"/>
    </xf>
    <xf numFmtId="0" fontId="23" fillId="3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22" fillId="4" borderId="0" xfId="0" applyFont="1" applyFill="1" applyAlignment="1" applyProtection="1">
      <alignment horizontal="left" vertical="center"/>
      <protection hidden="1"/>
    </xf>
    <xf numFmtId="0" fontId="7" fillId="2" borderId="5" xfId="0" applyFont="1" applyFill="1" applyBorder="1" applyAlignment="1">
      <alignment horizontal="right" vertical="center"/>
    </xf>
    <xf numFmtId="0" fontId="0" fillId="4" borderId="0" xfId="0" applyFill="1"/>
    <xf numFmtId="43" fontId="18" fillId="2" borderId="11" xfId="3" applyFont="1" applyFill="1" applyBorder="1" applyAlignment="1">
      <alignment horizontal="left" vertical="center"/>
    </xf>
    <xf numFmtId="43" fontId="0" fillId="2" borderId="11" xfId="3" applyFont="1" applyFill="1" applyBorder="1"/>
    <xf numFmtId="0" fontId="16" fillId="2" borderId="5" xfId="0" applyFont="1" applyFill="1" applyBorder="1" applyAlignment="1">
      <alignment horizontal="left" vertical="center"/>
    </xf>
    <xf numFmtId="0" fontId="57" fillId="2" borderId="0" xfId="0" applyFont="1" applyFill="1" applyAlignment="1">
      <alignment horizontal="center" vertical="center" wrapText="1"/>
    </xf>
    <xf numFmtId="165" fontId="57" fillId="2" borderId="0" xfId="0" applyNumberFormat="1" applyFont="1" applyFill="1" applyAlignment="1">
      <alignment horizontal="center" vertical="center"/>
    </xf>
    <xf numFmtId="0" fontId="49" fillId="2" borderId="0" xfId="5" quotePrefix="1" applyFont="1" applyFill="1" applyAlignment="1">
      <alignment horizontal="center" vertical="center" wrapText="1"/>
    </xf>
    <xf numFmtId="9" fontId="14" fillId="2" borderId="9" xfId="10" quotePrefix="1" applyNumberFormat="1" applyFont="1" applyFill="1" applyBorder="1" applyAlignment="1">
      <alignment horizontal="center" vertical="center" wrapText="1"/>
    </xf>
    <xf numFmtId="0" fontId="30" fillId="2" borderId="0" xfId="5" applyFont="1" applyFill="1" applyAlignment="1">
      <alignment horizontal="center" vertical="center"/>
    </xf>
    <xf numFmtId="0" fontId="30" fillId="2" borderId="0" xfId="5" applyFont="1" applyFill="1" applyAlignment="1">
      <alignment vertical="center"/>
    </xf>
    <xf numFmtId="0" fontId="50" fillId="2" borderId="0" xfId="6" quotePrefix="1" applyFont="1" applyFill="1" applyAlignment="1">
      <alignment horizontal="left" vertical="center"/>
    </xf>
    <xf numFmtId="0" fontId="17" fillId="2" borderId="0" xfId="9" applyFont="1" applyFill="1" applyAlignment="1">
      <alignment horizontal="center" vertical="center" wrapText="1"/>
    </xf>
    <xf numFmtId="0" fontId="17" fillId="2" borderId="0" xfId="5" applyFont="1" applyFill="1" applyAlignment="1">
      <alignment horizontal="center" vertical="center" wrapText="1"/>
    </xf>
    <xf numFmtId="9" fontId="17" fillId="2" borderId="0" xfId="5" applyNumberFormat="1" applyFont="1" applyFill="1" applyAlignment="1">
      <alignment horizontal="center" vertical="center" wrapText="1"/>
    </xf>
    <xf numFmtId="0" fontId="51" fillId="2" borderId="0" xfId="5" applyFont="1" applyFill="1" applyAlignment="1">
      <alignment horizontal="center" vertical="center"/>
    </xf>
    <xf numFmtId="9" fontId="14" fillId="2" borderId="0" xfId="10" quotePrefix="1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1" fillId="2" borderId="0" xfId="5" applyFont="1" applyFill="1" applyAlignment="1">
      <alignment vertical="center"/>
    </xf>
    <xf numFmtId="9" fontId="17" fillId="2" borderId="9" xfId="5" applyNumberFormat="1" applyFont="1" applyFill="1" applyBorder="1" applyAlignment="1">
      <alignment horizontal="center" vertical="center" wrapText="1"/>
    </xf>
    <xf numFmtId="0" fontId="51" fillId="2" borderId="0" xfId="5" applyFont="1" applyFill="1" applyAlignment="1">
      <alignment vertical="center" wrapText="1"/>
    </xf>
    <xf numFmtId="0" fontId="22" fillId="3" borderId="6" xfId="0" applyFont="1" applyFill="1" applyBorder="1" applyAlignment="1" applyProtection="1">
      <alignment vertical="center"/>
      <protection hidden="1"/>
    </xf>
    <xf numFmtId="0" fontId="57" fillId="4" borderId="9" xfId="8" applyFont="1" applyFill="1" applyBorder="1" applyAlignment="1">
      <alignment horizontal="center" vertical="center" wrapText="1"/>
    </xf>
    <xf numFmtId="0" fontId="57" fillId="4" borderId="9" xfId="5" applyFont="1" applyFill="1" applyBorder="1" applyAlignment="1">
      <alignment horizontal="center" vertical="center" wrapText="1"/>
    </xf>
    <xf numFmtId="0" fontId="57" fillId="3" borderId="24" xfId="5" applyFont="1" applyFill="1" applyBorder="1" applyAlignment="1">
      <alignment horizontal="center" vertical="center"/>
    </xf>
    <xf numFmtId="0" fontId="18" fillId="2" borderId="9" xfId="5" quotePrefix="1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47" fillId="2" borderId="0" xfId="5" applyFont="1" applyFill="1" applyAlignment="1">
      <alignment vertical="center"/>
    </xf>
    <xf numFmtId="0" fontId="15" fillId="2" borderId="9" xfId="10" quotePrefix="1" applyFont="1" applyFill="1" applyBorder="1" applyAlignment="1">
      <alignment horizontal="left" vertical="center" wrapText="1"/>
    </xf>
    <xf numFmtId="0" fontId="15" fillId="2" borderId="9" xfId="10" quotePrefix="1" applyFont="1" applyFill="1" applyBorder="1" applyAlignment="1">
      <alignment horizontal="justify" vertical="center" wrapText="1"/>
    </xf>
    <xf numFmtId="4" fontId="18" fillId="2" borderId="9" xfId="5" applyNumberFormat="1" applyFont="1" applyFill="1" applyBorder="1" applyAlignment="1">
      <alignment horizontal="center" vertical="center"/>
    </xf>
    <xf numFmtId="0" fontId="18" fillId="2" borderId="9" xfId="5" applyFont="1" applyFill="1" applyBorder="1" applyAlignment="1">
      <alignment horizontal="center" vertical="center"/>
    </xf>
    <xf numFmtId="10" fontId="18" fillId="2" borderId="9" xfId="5" applyNumberFormat="1" applyFont="1" applyFill="1" applyBorder="1" applyAlignment="1">
      <alignment horizontal="center" vertical="center"/>
    </xf>
    <xf numFmtId="0" fontId="18" fillId="2" borderId="9" xfId="10" quotePrefix="1" applyFont="1" applyFill="1" applyBorder="1" applyAlignment="1">
      <alignment horizontal="justify" vertical="center" wrapText="1"/>
    </xf>
    <xf numFmtId="10" fontId="18" fillId="2" borderId="9" xfId="2" applyNumberFormat="1" applyFont="1" applyFill="1" applyBorder="1" applyAlignment="1">
      <alignment horizontal="center" vertical="center"/>
    </xf>
    <xf numFmtId="0" fontId="65" fillId="2" borderId="9" xfId="10" quotePrefix="1" applyFont="1" applyFill="1" applyBorder="1" applyAlignment="1">
      <alignment horizontal="justify" vertical="center" wrapText="1"/>
    </xf>
    <xf numFmtId="0" fontId="15" fillId="2" borderId="9" xfId="10" quotePrefix="1" applyFont="1" applyFill="1" applyBorder="1" applyAlignment="1">
      <alignment horizontal="justify" vertical="center"/>
    </xf>
    <xf numFmtId="0" fontId="18" fillId="2" borderId="9" xfId="5" applyFont="1" applyFill="1" applyBorder="1" applyAlignment="1">
      <alignment horizontal="left" vertical="center" wrapText="1"/>
    </xf>
    <xf numFmtId="0" fontId="18" fillId="2" borderId="9" xfId="10" quotePrefix="1" applyFont="1" applyFill="1" applyBorder="1" applyAlignment="1">
      <alignment horizontal="left" vertical="center" wrapText="1"/>
    </xf>
    <xf numFmtId="0" fontId="57" fillId="3" borderId="9" xfId="5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hidden="1"/>
    </xf>
    <xf numFmtId="0" fontId="4" fillId="2" borderId="2" xfId="0" applyFont="1" applyFill="1" applyBorder="1" applyAlignment="1" applyProtection="1">
      <alignment vertical="center" wrapText="1"/>
      <protection hidden="1"/>
    </xf>
    <xf numFmtId="0" fontId="4" fillId="2" borderId="10" xfId="0" applyFont="1" applyFill="1" applyBorder="1" applyAlignment="1" applyProtection="1">
      <alignment vertical="center" wrapText="1"/>
      <protection hidden="1"/>
    </xf>
    <xf numFmtId="0" fontId="4" fillId="2" borderId="11" xfId="0" applyFont="1" applyFill="1" applyBorder="1" applyAlignment="1" applyProtection="1">
      <alignment vertical="center" wrapText="1"/>
      <protection hidden="1"/>
    </xf>
    <xf numFmtId="0" fontId="49" fillId="2" borderId="1" xfId="5" quotePrefix="1" applyFont="1" applyFill="1" applyBorder="1" applyAlignment="1">
      <alignment horizontal="center" vertical="center" wrapText="1"/>
    </xf>
    <xf numFmtId="0" fontId="49" fillId="2" borderId="2" xfId="5" quotePrefix="1" applyFont="1" applyFill="1" applyBorder="1" applyAlignment="1">
      <alignment horizontal="center" vertical="center" wrapText="1"/>
    </xf>
    <xf numFmtId="0" fontId="30" fillId="2" borderId="2" xfId="5" applyFont="1" applyFill="1" applyBorder="1" applyAlignment="1">
      <alignment horizontal="center" vertical="center"/>
    </xf>
    <xf numFmtId="0" fontId="30" fillId="2" borderId="2" xfId="5" applyFont="1" applyFill="1" applyBorder="1" applyAlignment="1">
      <alignment vertical="center"/>
    </xf>
    <xf numFmtId="0" fontId="30" fillId="2" borderId="3" xfId="5" applyFont="1" applyFill="1" applyBorder="1" applyAlignment="1">
      <alignment vertical="center"/>
    </xf>
    <xf numFmtId="0" fontId="49" fillId="2" borderId="4" xfId="5" quotePrefix="1" applyFont="1" applyFill="1" applyBorder="1" applyAlignment="1">
      <alignment horizontal="center" vertical="center" wrapText="1"/>
    </xf>
    <xf numFmtId="0" fontId="30" fillId="2" borderId="5" xfId="5" applyFont="1" applyFill="1" applyBorder="1" applyAlignment="1">
      <alignment vertical="center"/>
    </xf>
    <xf numFmtId="0" fontId="51" fillId="2" borderId="4" xfId="5" applyFont="1" applyFill="1" applyBorder="1" applyAlignment="1">
      <alignment vertical="center"/>
    </xf>
    <xf numFmtId="0" fontId="51" fillId="2" borderId="5" xfId="5" applyFont="1" applyFill="1" applyBorder="1" applyAlignment="1">
      <alignment vertical="center"/>
    </xf>
    <xf numFmtId="0" fontId="51" fillId="2" borderId="5" xfId="5" applyFont="1" applyFill="1" applyBorder="1" applyAlignment="1">
      <alignment horizontal="center" vertical="center"/>
    </xf>
    <xf numFmtId="0" fontId="51" fillId="2" borderId="10" xfId="5" applyFont="1" applyFill="1" applyBorder="1" applyAlignment="1">
      <alignment vertical="center"/>
    </xf>
    <xf numFmtId="0" fontId="51" fillId="2" borderId="11" xfId="5" applyFont="1" applyFill="1" applyBorder="1" applyAlignment="1">
      <alignment vertical="center"/>
    </xf>
    <xf numFmtId="0" fontId="51" fillId="2" borderId="11" xfId="5" applyFont="1" applyFill="1" applyBorder="1" applyAlignment="1">
      <alignment horizontal="center" vertical="center"/>
    </xf>
    <xf numFmtId="0" fontId="51" fillId="2" borderId="12" xfId="5" applyFont="1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58" fillId="2" borderId="0" xfId="0" applyFont="1" applyFill="1" applyAlignment="1">
      <alignment vertical="center" wrapText="1"/>
    </xf>
    <xf numFmtId="9" fontId="0" fillId="2" borderId="0" xfId="2" applyFont="1" applyFill="1" applyBorder="1" applyAlignment="1">
      <alignment horizontal="center" vertical="center" wrapText="1"/>
    </xf>
    <xf numFmtId="0" fontId="0" fillId="6" borderId="0" xfId="0" applyFill="1"/>
    <xf numFmtId="0" fontId="51" fillId="2" borderId="0" xfId="5" applyFont="1" applyFill="1" applyAlignment="1">
      <alignment horizontal="center" vertical="top" wrapText="1"/>
    </xf>
    <xf numFmtId="0" fontId="57" fillId="3" borderId="9" xfId="5" applyFont="1" applyFill="1" applyBorder="1" applyAlignment="1">
      <alignment horizontal="center" vertical="center" wrapText="1"/>
    </xf>
    <xf numFmtId="0" fontId="18" fillId="4" borderId="36" xfId="0" applyFont="1" applyFill="1" applyBorder="1"/>
    <xf numFmtId="0" fontId="18" fillId="4" borderId="40" xfId="0" applyFont="1" applyFill="1" applyBorder="1"/>
    <xf numFmtId="165" fontId="57" fillId="4" borderId="34" xfId="0" applyNumberFormat="1" applyFont="1" applyFill="1" applyBorder="1" applyAlignment="1">
      <alignment horizontal="center" vertical="center"/>
    </xf>
    <xf numFmtId="43" fontId="4" fillId="5" borderId="17" xfId="3" applyFont="1" applyFill="1" applyBorder="1" applyAlignment="1" applyProtection="1">
      <alignment vertical="center"/>
      <protection locked="0"/>
    </xf>
    <xf numFmtId="43" fontId="4" fillId="5" borderId="14" xfId="3" applyFont="1" applyFill="1" applyBorder="1" applyAlignment="1" applyProtection="1">
      <alignment vertical="center"/>
      <protection locked="0"/>
    </xf>
    <xf numFmtId="43" fontId="4" fillId="5" borderId="6" xfId="3" applyFont="1" applyFill="1" applyBorder="1" applyAlignment="1" applyProtection="1">
      <alignment vertical="center"/>
      <protection locked="0"/>
    </xf>
    <xf numFmtId="43" fontId="4" fillId="5" borderId="7" xfId="3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vertical="center"/>
      <protection locked="0"/>
    </xf>
    <xf numFmtId="0" fontId="23" fillId="4" borderId="19" xfId="0" applyFont="1" applyFill="1" applyBorder="1" applyAlignment="1" applyProtection="1">
      <alignment horizontal="center" vertical="center"/>
      <protection hidden="1"/>
    </xf>
    <xf numFmtId="0" fontId="23" fillId="4" borderId="20" xfId="0" applyFont="1" applyFill="1" applyBorder="1" applyAlignment="1" applyProtection="1">
      <alignment horizontal="center" vertical="center"/>
      <protection hidden="1"/>
    </xf>
    <xf numFmtId="43" fontId="4" fillId="2" borderId="7" xfId="0" applyNumberFormat="1" applyFont="1" applyFill="1" applyBorder="1" applyAlignment="1" applyProtection="1">
      <alignment vertical="center"/>
      <protection hidden="1"/>
    </xf>
    <xf numFmtId="0" fontId="2" fillId="2" borderId="0" xfId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right" vertical="center" wrapText="1"/>
      <protection hidden="1"/>
    </xf>
    <xf numFmtId="0" fontId="0" fillId="2" borderId="0" xfId="0" applyFill="1" applyAlignment="1" applyProtection="1">
      <alignment horizontal="right" vertical="center" wrapText="1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0" fillId="2" borderId="0" xfId="0" quotePrefix="1" applyFill="1" applyAlignment="1" applyProtection="1">
      <alignment horizontal="center" vertical="center" wrapText="1"/>
      <protection hidden="1"/>
    </xf>
    <xf numFmtId="0" fontId="0" fillId="2" borderId="0" xfId="0" quotePrefix="1" applyFill="1" applyAlignment="1">
      <alignment wrapText="1"/>
    </xf>
    <xf numFmtId="0" fontId="0" fillId="2" borderId="10" xfId="0" applyFill="1" applyBorder="1" applyAlignment="1" applyProtection="1">
      <alignment horizontal="center" vertical="center" wrapText="1"/>
      <protection hidden="1"/>
    </xf>
    <xf numFmtId="0" fontId="0" fillId="2" borderId="11" xfId="0" quotePrefix="1" applyFill="1" applyBorder="1" applyAlignment="1">
      <alignment wrapText="1"/>
    </xf>
    <xf numFmtId="0" fontId="0" fillId="2" borderId="11" xfId="0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2" xfId="0" quotePrefix="1" applyFill="1" applyBorder="1" applyAlignment="1">
      <alignment wrapText="1"/>
    </xf>
    <xf numFmtId="0" fontId="0" fillId="0" borderId="4" xfId="0" applyBorder="1" applyAlignment="1" applyProtection="1">
      <alignment horizontal="center" vertical="center"/>
      <protection hidden="1"/>
    </xf>
    <xf numFmtId="0" fontId="57" fillId="3" borderId="9" xfId="0" applyFont="1" applyFill="1" applyBorder="1" applyAlignment="1" applyProtection="1">
      <alignment horizontal="left" vertical="center" wrapText="1"/>
      <protection hidden="1"/>
    </xf>
    <xf numFmtId="0" fontId="0" fillId="2" borderId="5" xfId="0" applyFill="1" applyBorder="1" applyAlignment="1">
      <alignment vertical="top" wrapText="1"/>
    </xf>
    <xf numFmtId="0" fontId="22" fillId="4" borderId="39" xfId="0" applyFont="1" applyFill="1" applyBorder="1" applyAlignment="1">
      <alignment horizontal="center" vertical="center" wrapText="1"/>
    </xf>
    <xf numFmtId="0" fontId="19" fillId="0" borderId="5" xfId="0" applyFont="1" applyBorder="1"/>
    <xf numFmtId="0" fontId="18" fillId="0" borderId="5" xfId="0" applyFont="1" applyBorder="1" applyAlignment="1">
      <alignment vertical="center"/>
    </xf>
    <xf numFmtId="0" fontId="57" fillId="4" borderId="28" xfId="0" applyFont="1" applyFill="1" applyBorder="1" applyAlignment="1" applyProtection="1">
      <alignment horizontal="center" vertical="center" wrapText="1"/>
      <protection hidden="1"/>
    </xf>
    <xf numFmtId="14" fontId="4" fillId="0" borderId="9" xfId="3" applyNumberFormat="1" applyFont="1" applyFill="1" applyBorder="1" applyAlignment="1">
      <alignment horizontal="center" vertical="center"/>
    </xf>
    <xf numFmtId="14" fontId="4" fillId="2" borderId="9" xfId="3" applyNumberFormat="1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43" fontId="18" fillId="2" borderId="8" xfId="3" applyFont="1" applyFill="1" applyBorder="1" applyAlignment="1">
      <alignment horizontal="center"/>
    </xf>
    <xf numFmtId="0" fontId="18" fillId="2" borderId="57" xfId="0" applyFont="1" applyFill="1" applyBorder="1" applyAlignment="1">
      <alignment horizontal="center" vertical="center"/>
    </xf>
    <xf numFmtId="165" fontId="0" fillId="2" borderId="0" xfId="0" applyNumberFormat="1" applyFill="1"/>
    <xf numFmtId="0" fontId="56" fillId="4" borderId="58" xfId="0" applyFont="1" applyFill="1" applyBorder="1" applyAlignment="1" applyProtection="1">
      <alignment horizontal="center" vertical="center" wrapText="1"/>
      <protection hidden="1"/>
    </xf>
    <xf numFmtId="0" fontId="22" fillId="4" borderId="38" xfId="0" applyFont="1" applyFill="1" applyBorder="1" applyAlignment="1">
      <alignment horizontal="center" vertical="center" wrapText="1"/>
    </xf>
    <xf numFmtId="165" fontId="57" fillId="3" borderId="33" xfId="3" applyNumberFormat="1" applyFont="1" applyFill="1" applyBorder="1" applyAlignment="1" applyProtection="1">
      <alignment horizontal="center" vertical="center" wrapText="1"/>
      <protection hidden="1"/>
    </xf>
    <xf numFmtId="165" fontId="57" fillId="3" borderId="59" xfId="3" applyNumberFormat="1" applyFont="1" applyFill="1" applyBorder="1" applyAlignment="1" applyProtection="1">
      <alignment horizontal="center" vertical="center" wrapText="1"/>
      <protection hidden="1"/>
    </xf>
    <xf numFmtId="165" fontId="57" fillId="3" borderId="60" xfId="3" applyNumberFormat="1" applyFont="1" applyFill="1" applyBorder="1" applyAlignment="1" applyProtection="1">
      <alignment horizontal="center" vertical="center" wrapText="1"/>
      <protection hidden="1"/>
    </xf>
    <xf numFmtId="14" fontId="57" fillId="3" borderId="52" xfId="0" applyNumberFormat="1" applyFont="1" applyFill="1" applyBorder="1" applyAlignment="1" applyProtection="1">
      <alignment horizontal="center" vertical="center" wrapText="1"/>
      <protection hidden="1"/>
    </xf>
    <xf numFmtId="14" fontId="57" fillId="3" borderId="61" xfId="0" applyNumberFormat="1" applyFont="1" applyFill="1" applyBorder="1" applyAlignment="1" applyProtection="1">
      <alignment horizontal="center" vertical="center" wrapText="1"/>
      <protection hidden="1"/>
    </xf>
    <xf numFmtId="14" fontId="57" fillId="3" borderId="29" xfId="0" applyNumberFormat="1" applyFont="1" applyFill="1" applyBorder="1" applyAlignment="1" applyProtection="1">
      <alignment horizontal="center" vertical="center" wrapText="1"/>
      <protection hidden="1"/>
    </xf>
    <xf numFmtId="43" fontId="57" fillId="3" borderId="53" xfId="3" applyFont="1" applyFill="1" applyBorder="1" applyAlignment="1">
      <alignment horizontal="center" vertical="center"/>
    </xf>
    <xf numFmtId="43" fontId="57" fillId="3" borderId="30" xfId="3" applyFont="1" applyFill="1" applyBorder="1" applyAlignment="1">
      <alignment horizontal="center" vertical="center"/>
    </xf>
    <xf numFmtId="14" fontId="57" fillId="3" borderId="34" xfId="0" applyNumberFormat="1" applyFont="1" applyFill="1" applyBorder="1" applyAlignment="1">
      <alignment horizontal="center" vertical="center"/>
    </xf>
    <xf numFmtId="165" fontId="57" fillId="4" borderId="39" xfId="0" applyNumberFormat="1" applyFont="1" applyFill="1" applyBorder="1" applyAlignment="1">
      <alignment vertical="center"/>
    </xf>
    <xf numFmtId="0" fontId="22" fillId="4" borderId="0" xfId="0" applyFont="1" applyFill="1" applyAlignment="1">
      <alignment vertical="center"/>
    </xf>
    <xf numFmtId="0" fontId="28" fillId="4" borderId="9" xfId="0" applyFont="1" applyFill="1" applyBorder="1" applyAlignment="1">
      <alignment horizontal="center" vertical="center" wrapText="1"/>
    </xf>
    <xf numFmtId="43" fontId="4" fillId="2" borderId="9" xfId="3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43" fontId="6" fillId="7" borderId="9" xfId="0" applyNumberFormat="1" applyFont="1" applyFill="1" applyBorder="1" applyAlignment="1">
      <alignment horizontal="center" vertical="center"/>
    </xf>
    <xf numFmtId="43" fontId="4" fillId="2" borderId="9" xfId="3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center" vertical="center" wrapText="1"/>
    </xf>
    <xf numFmtId="9" fontId="14" fillId="0" borderId="9" xfId="10" quotePrefix="1" applyNumberFormat="1" applyFont="1" applyBorder="1" applyAlignment="1">
      <alignment horizontal="center" vertical="center" wrapText="1"/>
    </xf>
    <xf numFmtId="0" fontId="22" fillId="3" borderId="9" xfId="0" applyFont="1" applyFill="1" applyBorder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13" fillId="2" borderId="0" xfId="0" applyFont="1" applyFill="1" applyAlignment="1">
      <alignment wrapText="1"/>
    </xf>
    <xf numFmtId="0" fontId="0" fillId="2" borderId="4" xfId="0" applyFill="1" applyBorder="1" applyAlignment="1">
      <alignment vertical="center"/>
    </xf>
    <xf numFmtId="0" fontId="6" fillId="7" borderId="9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6" fillId="7" borderId="8" xfId="0" applyFont="1" applyFill="1" applyBorder="1" applyAlignment="1">
      <alignment vertical="center" wrapText="1"/>
    </xf>
    <xf numFmtId="43" fontId="53" fillId="2" borderId="9" xfId="3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43" fontId="18" fillId="2" borderId="9" xfId="3" applyFont="1" applyFill="1" applyBorder="1" applyAlignment="1">
      <alignment horizontal="center" vertic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wrapText="1"/>
    </xf>
    <xf numFmtId="0" fontId="12" fillId="2" borderId="2" xfId="0" applyFont="1" applyFill="1" applyBorder="1"/>
    <xf numFmtId="0" fontId="7" fillId="2" borderId="3" xfId="0" applyFont="1" applyFill="1" applyBorder="1" applyAlignment="1">
      <alignment horizontal="right" vertical="center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/>
    </xf>
    <xf numFmtId="0" fontId="12" fillId="4" borderId="0" xfId="0" applyFont="1" applyFill="1"/>
    <xf numFmtId="0" fontId="58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center" vertical="center"/>
    </xf>
    <xf numFmtId="0" fontId="58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2" fillId="4" borderId="0" xfId="0" applyFont="1" applyFill="1" applyAlignment="1">
      <alignment horizontal="left" vertical="center"/>
    </xf>
    <xf numFmtId="14" fontId="4" fillId="4" borderId="0" xfId="0" applyNumberFormat="1" applyFont="1" applyFill="1" applyAlignment="1">
      <alignment horizontal="center" vertical="center"/>
    </xf>
    <xf numFmtId="0" fontId="58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61" fillId="4" borderId="0" xfId="0" applyFont="1" applyFill="1" applyAlignment="1">
      <alignment horizontal="center" vertical="center"/>
    </xf>
    <xf numFmtId="0" fontId="58" fillId="4" borderId="0" xfId="0" applyFont="1" applyFill="1"/>
    <xf numFmtId="0" fontId="12" fillId="2" borderId="0" xfId="0" applyFont="1" applyFill="1" applyAlignment="1">
      <alignment vertical="center" wrapText="1"/>
    </xf>
    <xf numFmtId="165" fontId="4" fillId="2" borderId="0" xfId="0" applyNumberFormat="1" applyFont="1" applyFill="1" applyAlignment="1">
      <alignment horizontal="center" vertical="center"/>
    </xf>
    <xf numFmtId="0" fontId="73" fillId="2" borderId="0" xfId="0" applyFont="1" applyFill="1" applyAlignment="1">
      <alignment vertical="top"/>
    </xf>
    <xf numFmtId="0" fontId="57" fillId="3" borderId="10" xfId="0" applyFont="1" applyFill="1" applyBorder="1" applyAlignment="1" applyProtection="1">
      <alignment horizontal="left" vertical="center"/>
      <protection hidden="1"/>
    </xf>
    <xf numFmtId="0" fontId="59" fillId="3" borderId="11" xfId="0" applyFont="1" applyFill="1" applyBorder="1" applyAlignment="1" applyProtection="1">
      <alignment vertical="center" wrapText="1"/>
      <protection hidden="1"/>
    </xf>
    <xf numFmtId="0" fontId="57" fillId="3" borderId="11" xfId="0" applyFont="1" applyFill="1" applyBorder="1" applyAlignment="1" applyProtection="1">
      <alignment vertical="center" wrapText="1"/>
      <protection hidden="1"/>
    </xf>
    <xf numFmtId="0" fontId="57" fillId="3" borderId="36" xfId="0" applyFont="1" applyFill="1" applyBorder="1" applyAlignment="1" applyProtection="1">
      <alignment horizontal="left" vertical="center"/>
      <protection hidden="1"/>
    </xf>
    <xf numFmtId="0" fontId="59" fillId="3" borderId="37" xfId="0" applyFont="1" applyFill="1" applyBorder="1" applyAlignment="1">
      <alignment vertical="center" wrapText="1"/>
    </xf>
    <xf numFmtId="43" fontId="57" fillId="3" borderId="34" xfId="3" applyFont="1" applyFill="1" applyBorder="1" applyAlignment="1">
      <alignment horizontal="center" vertical="center"/>
    </xf>
    <xf numFmtId="43" fontId="57" fillId="3" borderId="62" xfId="3" applyFont="1" applyFill="1" applyBorder="1" applyAlignment="1">
      <alignment horizontal="center" vertical="center"/>
    </xf>
    <xf numFmtId="43" fontId="57" fillId="3" borderId="37" xfId="3" applyFont="1" applyFill="1" applyBorder="1" applyAlignment="1">
      <alignment horizontal="center" vertical="center"/>
    </xf>
    <xf numFmtId="14" fontId="57" fillId="3" borderId="34" xfId="0" applyNumberFormat="1" applyFont="1" applyFill="1" applyBorder="1" applyAlignment="1">
      <alignment vertical="center"/>
    </xf>
    <xf numFmtId="14" fontId="57" fillId="3" borderId="38" xfId="0" applyNumberFormat="1" applyFont="1" applyFill="1" applyBorder="1" applyAlignment="1">
      <alignment vertical="center"/>
    </xf>
    <xf numFmtId="0" fontId="59" fillId="3" borderId="37" xfId="0" applyFont="1" applyFill="1" applyBorder="1"/>
    <xf numFmtId="0" fontId="23" fillId="2" borderId="0" xfId="0" applyFont="1" applyFill="1"/>
    <xf numFmtId="0" fontId="23" fillId="2" borderId="0" xfId="0" applyFont="1" applyFill="1" applyAlignment="1">
      <alignment vertical="top"/>
    </xf>
    <xf numFmtId="0" fontId="57" fillId="2" borderId="0" xfId="0" applyFont="1" applyFill="1" applyAlignment="1">
      <alignment horizontal="center" vertical="center"/>
    </xf>
    <xf numFmtId="0" fontId="23" fillId="2" borderId="0" xfId="0" applyFont="1" applyFill="1" applyAlignment="1" applyProtection="1">
      <alignment horizontal="center" vertical="center"/>
      <protection hidden="1"/>
    </xf>
    <xf numFmtId="0" fontId="74" fillId="2" borderId="0" xfId="0" applyFont="1" applyFill="1"/>
    <xf numFmtId="0" fontId="74" fillId="2" borderId="0" xfId="0" applyFont="1" applyFill="1" applyAlignment="1">
      <alignment wrapText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23" fillId="2" borderId="0" xfId="0" applyFont="1" applyFill="1" applyAlignment="1">
      <alignment vertical="top" wrapText="1"/>
    </xf>
    <xf numFmtId="0" fontId="59" fillId="2" borderId="0" xfId="0" applyFont="1" applyFill="1"/>
    <xf numFmtId="0" fontId="18" fillId="2" borderId="2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horizontal="left" vertical="center"/>
      <protection hidden="1"/>
    </xf>
    <xf numFmtId="0" fontId="23" fillId="4" borderId="8" xfId="0" applyFont="1" applyFill="1" applyBorder="1" applyAlignment="1" applyProtection="1">
      <alignment horizontal="center" vertical="center"/>
      <protection hidden="1"/>
    </xf>
    <xf numFmtId="43" fontId="0" fillId="2" borderId="9" xfId="3" applyFont="1" applyFill="1" applyBorder="1" applyAlignment="1">
      <alignment horizontal="center" vertical="center" wrapText="1"/>
    </xf>
    <xf numFmtId="43" fontId="18" fillId="2" borderId="15" xfId="3" applyFont="1" applyFill="1" applyBorder="1" applyAlignment="1" applyProtection="1">
      <alignment horizontal="center"/>
    </xf>
    <xf numFmtId="43" fontId="18" fillId="2" borderId="8" xfId="3" applyFont="1" applyFill="1" applyBorder="1" applyAlignment="1" applyProtection="1">
      <alignment horizontal="center"/>
    </xf>
    <xf numFmtId="43" fontId="18" fillId="2" borderId="51" xfId="3" applyFont="1" applyFill="1" applyBorder="1" applyAlignment="1" applyProtection="1">
      <alignment horizontal="center"/>
    </xf>
    <xf numFmtId="43" fontId="18" fillId="2" borderId="23" xfId="3" applyFont="1" applyFill="1" applyBorder="1" applyAlignment="1" applyProtection="1">
      <alignment horizontal="center"/>
    </xf>
    <xf numFmtId="43" fontId="18" fillId="2" borderId="20" xfId="3" applyFont="1" applyFill="1" applyBorder="1" applyAlignment="1" applyProtection="1">
      <alignment horizontal="center"/>
    </xf>
    <xf numFmtId="43" fontId="18" fillId="2" borderId="32" xfId="3" applyFont="1" applyFill="1" applyBorder="1" applyAlignment="1" applyProtection="1">
      <alignment horizontal="center"/>
    </xf>
    <xf numFmtId="43" fontId="15" fillId="0" borderId="55" xfId="3" applyFont="1" applyFill="1" applyBorder="1" applyAlignment="1" applyProtection="1">
      <alignment horizontal="center" vertical="center"/>
    </xf>
    <xf numFmtId="43" fontId="15" fillId="0" borderId="15" xfId="3" applyFont="1" applyFill="1" applyBorder="1" applyAlignment="1" applyProtection="1">
      <alignment horizontal="center" vertical="center"/>
    </xf>
    <xf numFmtId="43" fontId="15" fillId="0" borderId="28" xfId="3" applyFont="1" applyFill="1" applyBorder="1" applyAlignment="1" applyProtection="1">
      <alignment horizontal="center" vertical="center"/>
    </xf>
    <xf numFmtId="0" fontId="18" fillId="5" borderId="54" xfId="0" applyFont="1" applyFill="1" applyBorder="1" applyAlignment="1" applyProtection="1">
      <alignment vertical="center" wrapText="1"/>
      <protection locked="0"/>
    </xf>
    <xf numFmtId="43" fontId="18" fillId="5" borderId="29" xfId="3" applyFont="1" applyFill="1" applyBorder="1" applyAlignment="1" applyProtection="1">
      <alignment horizontal="center"/>
      <protection locked="0"/>
    </xf>
    <xf numFmtId="0" fontId="18" fillId="5" borderId="17" xfId="0" applyFont="1" applyFill="1" applyBorder="1" applyAlignment="1" applyProtection="1">
      <alignment vertical="center" wrapText="1"/>
      <protection locked="0"/>
    </xf>
    <xf numFmtId="0" fontId="18" fillId="5" borderId="13" xfId="0" applyFont="1" applyFill="1" applyBorder="1" applyAlignment="1" applyProtection="1">
      <alignment vertical="center" wrapText="1"/>
      <protection locked="0"/>
    </xf>
    <xf numFmtId="43" fontId="18" fillId="5" borderId="16" xfId="3" applyFont="1" applyFill="1" applyBorder="1" applyAlignment="1" applyProtection="1">
      <alignment horizontal="center"/>
      <protection locked="0"/>
    </xf>
    <xf numFmtId="0" fontId="18" fillId="5" borderId="22" xfId="0" applyFont="1" applyFill="1" applyBorder="1" applyProtection="1">
      <protection locked="0"/>
    </xf>
    <xf numFmtId="0" fontId="18" fillId="5" borderId="48" xfId="0" applyFont="1" applyFill="1" applyBorder="1" applyProtection="1">
      <protection locked="0"/>
    </xf>
    <xf numFmtId="43" fontId="18" fillId="5" borderId="15" xfId="3" applyFont="1" applyFill="1" applyBorder="1" applyAlignment="1" applyProtection="1">
      <alignment horizontal="center"/>
      <protection locked="0"/>
    </xf>
    <xf numFmtId="43" fontId="18" fillId="5" borderId="21" xfId="3" applyFont="1" applyFill="1" applyBorder="1" applyAlignment="1" applyProtection="1">
      <alignment horizontal="center"/>
      <protection locked="0"/>
    </xf>
    <xf numFmtId="43" fontId="18" fillId="5" borderId="8" xfId="3" applyFont="1" applyFill="1" applyBorder="1" applyAlignment="1" applyProtection="1">
      <alignment horizontal="center"/>
      <protection locked="0"/>
    </xf>
    <xf numFmtId="43" fontId="18" fillId="5" borderId="20" xfId="3" applyFont="1" applyFill="1" applyBorder="1" applyAlignment="1" applyProtection="1">
      <alignment horizontal="center"/>
      <protection locked="0"/>
    </xf>
    <xf numFmtId="43" fontId="18" fillId="5" borderId="31" xfId="3" applyFont="1" applyFill="1" applyBorder="1" applyAlignment="1" applyProtection="1">
      <alignment horizontal="center"/>
      <protection locked="0"/>
    </xf>
    <xf numFmtId="43" fontId="18" fillId="5" borderId="9" xfId="3" applyFont="1" applyFill="1" applyBorder="1" applyAlignment="1" applyProtection="1">
      <alignment horizontal="center"/>
      <protection locked="0"/>
    </xf>
    <xf numFmtId="43" fontId="18" fillId="5" borderId="24" xfId="3" applyFont="1" applyFill="1" applyBorder="1" applyAlignment="1" applyProtection="1">
      <alignment horizontal="center"/>
      <protection locked="0"/>
    </xf>
    <xf numFmtId="14" fontId="18" fillId="5" borderId="47" xfId="0" applyNumberFormat="1" applyFont="1" applyFill="1" applyBorder="1" applyProtection="1">
      <protection locked="0"/>
    </xf>
    <xf numFmtId="14" fontId="18" fillId="5" borderId="17" xfId="0" applyNumberFormat="1" applyFont="1" applyFill="1" applyBorder="1" applyProtection="1">
      <protection locked="0"/>
    </xf>
    <xf numFmtId="14" fontId="18" fillId="5" borderId="21" xfId="0" applyNumberFormat="1" applyFont="1" applyFill="1" applyBorder="1" applyProtection="1">
      <protection locked="0"/>
    </xf>
    <xf numFmtId="14" fontId="18" fillId="5" borderId="6" xfId="0" applyNumberFormat="1" applyFont="1" applyFill="1" applyBorder="1" applyProtection="1">
      <protection locked="0"/>
    </xf>
    <xf numFmtId="14" fontId="18" fillId="5" borderId="31" xfId="0" applyNumberFormat="1" applyFont="1" applyFill="1" applyBorder="1" applyProtection="1">
      <protection locked="0"/>
    </xf>
    <xf numFmtId="14" fontId="18" fillId="5" borderId="18" xfId="0" applyNumberFormat="1" applyFont="1" applyFill="1" applyBorder="1" applyProtection="1">
      <protection locked="0"/>
    </xf>
    <xf numFmtId="0" fontId="18" fillId="5" borderId="50" xfId="0" applyFont="1" applyFill="1" applyBorder="1" applyProtection="1">
      <protection locked="0"/>
    </xf>
    <xf numFmtId="14" fontId="15" fillId="5" borderId="47" xfId="0" applyNumberFormat="1" applyFont="1" applyFill="1" applyBorder="1" applyProtection="1">
      <protection locked="0"/>
    </xf>
    <xf numFmtId="0" fontId="22" fillId="3" borderId="9" xfId="0" applyFont="1" applyFill="1" applyBorder="1" applyAlignment="1">
      <alignment vertical="top" wrapText="1"/>
    </xf>
    <xf numFmtId="43" fontId="18" fillId="2" borderId="9" xfId="3" applyFont="1" applyFill="1" applyBorder="1" applyAlignment="1">
      <alignment horizontal="center" vertical="center" wrapText="1"/>
    </xf>
    <xf numFmtId="0" fontId="18" fillId="5" borderId="9" xfId="0" applyFont="1" applyFill="1" applyBorder="1" applyAlignment="1" applyProtection="1">
      <alignment horizontal="center" vertical="center"/>
      <protection locked="0"/>
    </xf>
    <xf numFmtId="0" fontId="18" fillId="5" borderId="9" xfId="0" applyFont="1" applyFill="1" applyBorder="1" applyAlignment="1" applyProtection="1">
      <alignment horizontal="left" vertical="center" wrapText="1"/>
      <protection locked="0"/>
    </xf>
    <xf numFmtId="4" fontId="0" fillId="5" borderId="9" xfId="0" applyNumberFormat="1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9" xfId="0" applyFill="1" applyBorder="1" applyProtection="1">
      <protection locked="0"/>
    </xf>
    <xf numFmtId="0" fontId="15" fillId="5" borderId="9" xfId="0" applyFont="1" applyFill="1" applyBorder="1" applyAlignment="1" applyProtection="1">
      <alignment horizontal="center"/>
      <protection locked="0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43" fontId="4" fillId="2" borderId="9" xfId="3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3" fontId="18" fillId="2" borderId="9" xfId="3" applyFont="1" applyFill="1" applyBorder="1" applyAlignment="1" applyProtection="1">
      <alignment horizontal="center" vertical="center"/>
    </xf>
    <xf numFmtId="0" fontId="18" fillId="2" borderId="0" xfId="0" applyFont="1" applyFill="1" applyAlignment="1" applyProtection="1">
      <alignment horizontal="center" vertical="center"/>
      <protection hidden="1"/>
    </xf>
    <xf numFmtId="0" fontId="18" fillId="2" borderId="5" xfId="0" applyFont="1" applyFill="1" applyBorder="1" applyAlignment="1" applyProtection="1">
      <alignment horizontal="center" vertical="center"/>
      <protection hidden="1"/>
    </xf>
    <xf numFmtId="0" fontId="76" fillId="2" borderId="0" xfId="0" applyFont="1" applyFill="1" applyAlignment="1" applyProtection="1">
      <alignment horizontal="left" vertical="center" wrapText="1"/>
      <protection hidden="1"/>
    </xf>
    <xf numFmtId="0" fontId="11" fillId="2" borderId="14" xfId="0" applyFont="1" applyFill="1" applyBorder="1" applyAlignment="1" applyProtection="1">
      <alignment vertical="center"/>
      <protection hidden="1"/>
    </xf>
    <xf numFmtId="0" fontId="18" fillId="2" borderId="0" xfId="0" applyFont="1" applyFill="1" applyAlignment="1" applyProtection="1">
      <alignment horizontal="left" vertical="center"/>
      <protection hidden="1"/>
    </xf>
    <xf numFmtId="0" fontId="57" fillId="3" borderId="9" xfId="0" applyFont="1" applyFill="1" applyBorder="1" applyAlignment="1" applyProtection="1">
      <alignment horizontal="center" vertical="center" wrapText="1"/>
      <protection hidden="1"/>
    </xf>
    <xf numFmtId="0" fontId="57" fillId="3" borderId="9" xfId="0" applyFont="1" applyFill="1" applyBorder="1" applyAlignment="1" applyProtection="1">
      <alignment horizontal="center" vertical="center" wrapText="1"/>
      <protection locked="0"/>
    </xf>
    <xf numFmtId="0" fontId="76" fillId="2" borderId="5" xfId="0" applyFont="1" applyFill="1" applyBorder="1" applyAlignment="1" applyProtection="1">
      <alignment horizontal="center" vertical="center" wrapText="1"/>
      <protection locked="0"/>
    </xf>
    <xf numFmtId="4" fontId="18" fillId="5" borderId="9" xfId="0" applyNumberFormat="1" applyFont="1" applyFill="1" applyBorder="1" applyAlignment="1" applyProtection="1">
      <alignment horizontal="center" vertical="center"/>
      <protection locked="0"/>
    </xf>
    <xf numFmtId="4" fontId="16" fillId="2" borderId="5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0" fontId="78" fillId="2" borderId="0" xfId="0" applyFont="1" applyFill="1" applyAlignment="1" applyProtection="1">
      <alignment horizontal="left" vertical="center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57" fillId="2" borderId="0" xfId="0" applyFont="1" applyFill="1" applyAlignment="1" applyProtection="1">
      <alignment horizontal="left" vertical="center" wrapText="1"/>
      <protection hidden="1"/>
    </xf>
    <xf numFmtId="0" fontId="18" fillId="2" borderId="0" xfId="0" applyFont="1" applyFill="1" applyAlignment="1" applyProtection="1">
      <alignment horizontal="right" vertical="center" wrapText="1"/>
      <protection hidden="1"/>
    </xf>
    <xf numFmtId="0" fontId="18" fillId="2" borderId="0" xfId="0" applyFont="1" applyFill="1" applyAlignment="1" applyProtection="1">
      <alignment horizontal="right" vertical="center"/>
      <protection hidden="1"/>
    </xf>
    <xf numFmtId="0" fontId="57" fillId="3" borderId="9" xfId="0" applyFont="1" applyFill="1" applyBorder="1" applyAlignment="1" applyProtection="1">
      <alignment horizontal="right" vertical="center" wrapText="1"/>
      <protection hidden="1"/>
    </xf>
    <xf numFmtId="43" fontId="18" fillId="5" borderId="9" xfId="3" applyFont="1" applyFill="1" applyBorder="1" applyAlignment="1" applyProtection="1">
      <alignment horizontal="center" vertical="center"/>
      <protection locked="0"/>
    </xf>
    <xf numFmtId="165" fontId="18" fillId="2" borderId="0" xfId="0" applyNumberFormat="1" applyFont="1" applyFill="1" applyAlignment="1" applyProtection="1">
      <alignment horizontal="center" vertical="center"/>
      <protection hidden="1"/>
    </xf>
    <xf numFmtId="0" fontId="18" fillId="2" borderId="16" xfId="0" applyFont="1" applyFill="1" applyBorder="1" applyAlignment="1" applyProtection="1">
      <alignment horizontal="left" vertical="center"/>
      <protection hidden="1"/>
    </xf>
    <xf numFmtId="0" fontId="18" fillId="2" borderId="9" xfId="0" applyFont="1" applyFill="1" applyBorder="1" applyAlignment="1" applyProtection="1">
      <alignment horizontal="left" vertical="center"/>
      <protection hidden="1"/>
    </xf>
    <xf numFmtId="0" fontId="16" fillId="2" borderId="0" xfId="0" applyFont="1" applyFill="1" applyAlignment="1" applyProtection="1">
      <alignment horizontal="left" vertical="center"/>
      <protection hidden="1"/>
    </xf>
    <xf numFmtId="0" fontId="18" fillId="2" borderId="16" xfId="0" quotePrefix="1" applyFont="1" applyFill="1" applyBorder="1" applyAlignment="1">
      <alignment vertical="center" wrapText="1"/>
    </xf>
    <xf numFmtId="0" fontId="18" fillId="2" borderId="0" xfId="0" applyFont="1" applyFill="1" applyAlignment="1" applyProtection="1">
      <alignment vertical="center" wrapText="1"/>
      <protection hidden="1"/>
    </xf>
    <xf numFmtId="0" fontId="18" fillId="2" borderId="9" xfId="0" quotePrefix="1" applyFont="1" applyFill="1" applyBorder="1" applyAlignment="1">
      <alignment vertical="center" wrapText="1"/>
    </xf>
    <xf numFmtId="0" fontId="18" fillId="2" borderId="0" xfId="0" quotePrefix="1" applyFont="1" applyFill="1" applyAlignment="1">
      <alignment wrapText="1"/>
    </xf>
    <xf numFmtId="0" fontId="18" fillId="2" borderId="11" xfId="0" quotePrefix="1" applyFont="1" applyFill="1" applyBorder="1" applyAlignment="1">
      <alignment wrapText="1"/>
    </xf>
    <xf numFmtId="0" fontId="18" fillId="2" borderId="11" xfId="0" applyFont="1" applyFill="1" applyBorder="1" applyAlignment="1" applyProtection="1">
      <alignment horizontal="center" vertical="center"/>
      <protection hidden="1"/>
    </xf>
    <xf numFmtId="0" fontId="18" fillId="2" borderId="12" xfId="0" applyFont="1" applyFill="1" applyBorder="1" applyAlignment="1" applyProtection="1">
      <alignment horizontal="center" vertical="center"/>
      <protection hidden="1"/>
    </xf>
    <xf numFmtId="9" fontId="18" fillId="2" borderId="17" xfId="2" applyFont="1" applyFill="1" applyBorder="1" applyAlignment="1" applyProtection="1">
      <alignment horizontal="center" vertical="center"/>
    </xf>
    <xf numFmtId="9" fontId="18" fillId="2" borderId="6" xfId="2" applyFont="1" applyFill="1" applyBorder="1" applyAlignment="1" applyProtection="1">
      <alignment horizontal="center" vertical="center"/>
    </xf>
    <xf numFmtId="43" fontId="18" fillId="5" borderId="16" xfId="3" applyFont="1" applyFill="1" applyBorder="1" applyAlignment="1" applyProtection="1">
      <alignment horizontal="center" vertical="center"/>
      <protection locked="0"/>
    </xf>
    <xf numFmtId="43" fontId="18" fillId="2" borderId="9" xfId="3" applyFont="1" applyFill="1" applyBorder="1" applyAlignment="1" applyProtection="1">
      <alignment horizontal="center" vertical="center"/>
      <protection hidden="1"/>
    </xf>
    <xf numFmtId="0" fontId="0" fillId="5" borderId="9" xfId="0" applyFill="1" applyBorder="1" applyAlignment="1" applyProtection="1">
      <alignment horizontal="left" vertical="center"/>
      <protection locked="0"/>
    </xf>
    <xf numFmtId="14" fontId="0" fillId="5" borderId="9" xfId="0" applyNumberFormat="1" applyFill="1" applyBorder="1" applyAlignment="1" applyProtection="1">
      <alignment horizontal="left" vertical="center"/>
      <protection locked="0"/>
    </xf>
    <xf numFmtId="43" fontId="4" fillId="2" borderId="6" xfId="0" applyNumberFormat="1" applyFont="1" applyFill="1" applyBorder="1" applyAlignment="1" applyProtection="1">
      <alignment vertical="center"/>
      <protection hidden="1"/>
    </xf>
    <xf numFmtId="43" fontId="4" fillId="5" borderId="15" xfId="3" applyFont="1" applyFill="1" applyBorder="1" applyAlignment="1" applyProtection="1">
      <alignment vertical="center"/>
      <protection locked="0"/>
    </xf>
    <xf numFmtId="43" fontId="4" fillId="5" borderId="8" xfId="3" applyFont="1" applyFill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68" fontId="0" fillId="0" borderId="9" xfId="0" applyNumberForma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166" fontId="4" fillId="0" borderId="23" xfId="0" applyNumberFormat="1" applyFont="1" applyBorder="1" applyAlignment="1" applyProtection="1">
      <alignment horizontal="center" vertical="center"/>
      <protection hidden="1"/>
    </xf>
    <xf numFmtId="167" fontId="4" fillId="0" borderId="9" xfId="0" applyNumberFormat="1" applyFont="1" applyBorder="1" applyAlignment="1" applyProtection="1">
      <alignment horizontal="center" vertical="center"/>
      <protection hidden="1"/>
    </xf>
    <xf numFmtId="164" fontId="4" fillId="0" borderId="9" xfId="0" applyNumberFormat="1" applyFont="1" applyBorder="1" applyAlignment="1" applyProtection="1">
      <alignment horizontal="center" vertical="center"/>
      <protection hidden="1"/>
    </xf>
    <xf numFmtId="168" fontId="4" fillId="0" borderId="9" xfId="0" applyNumberFormat="1" applyFont="1" applyBorder="1" applyAlignment="1" applyProtection="1">
      <alignment horizontal="center" vertical="center"/>
      <protection hidden="1"/>
    </xf>
    <xf numFmtId="166" fontId="4" fillId="0" borderId="9" xfId="0" applyNumberFormat="1" applyFont="1" applyBorder="1" applyAlignment="1" applyProtection="1">
      <alignment horizontal="center" vertical="center"/>
      <protection hidden="1"/>
    </xf>
    <xf numFmtId="2" fontId="4" fillId="0" borderId="9" xfId="0" applyNumberFormat="1" applyFont="1" applyBorder="1" applyAlignment="1" applyProtection="1">
      <alignment horizontal="center" vertical="center"/>
      <protection hidden="1"/>
    </xf>
    <xf numFmtId="43" fontId="18" fillId="2" borderId="6" xfId="3" applyFont="1" applyFill="1" applyBorder="1" applyAlignment="1" applyProtection="1">
      <alignment horizontal="center" vertical="center"/>
    </xf>
    <xf numFmtId="43" fontId="18" fillId="5" borderId="29" xfId="3" applyFont="1" applyFill="1" applyBorder="1" applyAlignment="1" applyProtection="1">
      <alignment horizontal="center" vertical="center" wrapText="1"/>
      <protection locked="0"/>
    </xf>
    <xf numFmtId="43" fontId="18" fillId="5" borderId="15" xfId="3" applyFont="1" applyFill="1" applyBorder="1" applyAlignment="1" applyProtection="1">
      <alignment horizontal="center" vertical="center" wrapText="1"/>
      <protection locked="0"/>
    </xf>
    <xf numFmtId="43" fontId="18" fillId="5" borderId="21" xfId="3" applyFont="1" applyFill="1" applyBorder="1" applyAlignment="1" applyProtection="1">
      <alignment horizontal="center" vertical="center" wrapText="1"/>
      <protection locked="0"/>
    </xf>
    <xf numFmtId="43" fontId="18" fillId="5" borderId="8" xfId="3" applyFont="1" applyFill="1" applyBorder="1" applyAlignment="1" applyProtection="1">
      <alignment horizontal="center" vertical="center" wrapText="1"/>
      <protection locked="0"/>
    </xf>
    <xf numFmtId="43" fontId="18" fillId="5" borderId="20" xfId="3" applyFont="1" applyFill="1" applyBorder="1" applyAlignment="1" applyProtection="1">
      <alignment horizontal="center" vertical="center" wrapText="1"/>
      <protection locked="0"/>
    </xf>
    <xf numFmtId="43" fontId="18" fillId="5" borderId="31" xfId="3" applyFont="1" applyFill="1" applyBorder="1" applyAlignment="1" applyProtection="1">
      <alignment horizontal="center" vertical="center" wrapText="1"/>
      <protection locked="0"/>
    </xf>
    <xf numFmtId="0" fontId="18" fillId="5" borderId="16" xfId="0" applyFont="1" applyFill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horizontal="left" vertical="center" wrapText="1"/>
      <protection locked="0"/>
    </xf>
    <xf numFmtId="0" fontId="18" fillId="5" borderId="6" xfId="0" applyFont="1" applyFill="1" applyBorder="1" applyAlignment="1" applyProtection="1">
      <alignment horizontal="left" vertical="center" wrapText="1"/>
      <protection locked="0"/>
    </xf>
    <xf numFmtId="0" fontId="18" fillId="5" borderId="24" xfId="0" applyFont="1" applyFill="1" applyBorder="1" applyAlignment="1" applyProtection="1">
      <alignment horizontal="left" vertical="center" wrapText="1"/>
      <protection locked="0"/>
    </xf>
    <xf numFmtId="0" fontId="18" fillId="5" borderId="18" xfId="0" applyFont="1" applyFill="1" applyBorder="1" applyAlignment="1" applyProtection="1">
      <alignment horizontal="left" vertical="center" wrapText="1"/>
      <protection locked="0"/>
    </xf>
    <xf numFmtId="0" fontId="18" fillId="5" borderId="13" xfId="0" applyFont="1" applyFill="1" applyBorder="1" applyAlignment="1" applyProtection="1">
      <alignment horizontal="left" vertical="center" wrapText="1"/>
      <protection locked="0"/>
    </xf>
    <xf numFmtId="43" fontId="18" fillId="5" borderId="15" xfId="3" applyFont="1" applyFill="1" applyBorder="1" applyAlignment="1" applyProtection="1">
      <alignment vertical="center"/>
      <protection locked="0"/>
    </xf>
    <xf numFmtId="43" fontId="18" fillId="5" borderId="16" xfId="3" applyFont="1" applyFill="1" applyBorder="1" applyAlignment="1" applyProtection="1">
      <alignment vertical="center"/>
      <protection locked="0"/>
    </xf>
    <xf numFmtId="43" fontId="18" fillId="5" borderId="51" xfId="3" applyFont="1" applyFill="1" applyBorder="1" applyAlignment="1" applyProtection="1">
      <alignment vertical="center"/>
      <protection locked="0"/>
    </xf>
    <xf numFmtId="43" fontId="18" fillId="5" borderId="8" xfId="3" applyFont="1" applyFill="1" applyBorder="1" applyAlignment="1" applyProtection="1">
      <alignment vertical="center"/>
      <protection locked="0"/>
    </xf>
    <xf numFmtId="43" fontId="18" fillId="5" borderId="9" xfId="3" applyFont="1" applyFill="1" applyBorder="1" applyAlignment="1" applyProtection="1">
      <alignment vertical="center"/>
      <protection locked="0"/>
    </xf>
    <xf numFmtId="43" fontId="18" fillId="5" borderId="23" xfId="3" applyFont="1" applyFill="1" applyBorder="1" applyAlignment="1" applyProtection="1">
      <alignment vertical="center"/>
      <protection locked="0"/>
    </xf>
    <xf numFmtId="43" fontId="18" fillId="5" borderId="20" xfId="3" applyFont="1" applyFill="1" applyBorder="1" applyAlignment="1" applyProtection="1">
      <alignment vertical="center"/>
      <protection locked="0"/>
    </xf>
    <xf numFmtId="43" fontId="18" fillId="5" borderId="24" xfId="3" applyFont="1" applyFill="1" applyBorder="1" applyAlignment="1" applyProtection="1">
      <alignment vertical="center"/>
      <protection locked="0"/>
    </xf>
    <xf numFmtId="43" fontId="18" fillId="5" borderId="32" xfId="3" applyFont="1" applyFill="1" applyBorder="1" applyAlignment="1" applyProtection="1">
      <alignment vertical="center"/>
      <protection locked="0"/>
    </xf>
    <xf numFmtId="43" fontId="18" fillId="2" borderId="9" xfId="3" applyFont="1" applyFill="1" applyBorder="1" applyAlignment="1">
      <alignment horizontal="left" vertical="center"/>
    </xf>
    <xf numFmtId="0" fontId="57" fillId="3" borderId="6" xfId="0" applyFont="1" applyFill="1" applyBorder="1" applyAlignment="1" applyProtection="1">
      <alignment horizontal="left" vertical="center" wrapText="1"/>
      <protection hidden="1"/>
    </xf>
    <xf numFmtId="43" fontId="18" fillId="2" borderId="7" xfId="3" applyFont="1" applyFill="1" applyBorder="1" applyAlignment="1" applyProtection="1">
      <alignment vertical="center"/>
    </xf>
    <xf numFmtId="43" fontId="18" fillId="2" borderId="8" xfId="3" applyFont="1" applyFill="1" applyBorder="1" applyAlignment="1" applyProtection="1">
      <alignment vertical="center"/>
    </xf>
    <xf numFmtId="0" fontId="23" fillId="0" borderId="0" xfId="0" applyFont="1" applyAlignment="1" applyProtection="1">
      <alignment horizontal="center" vertical="center"/>
      <protection hidden="1"/>
    </xf>
    <xf numFmtId="43" fontId="18" fillId="5" borderId="29" xfId="3" applyFont="1" applyFill="1" applyBorder="1" applyAlignment="1" applyProtection="1">
      <alignment horizontal="center" vertical="center"/>
      <protection locked="0"/>
    </xf>
    <xf numFmtId="43" fontId="15" fillId="5" borderId="15" xfId="3" applyFont="1" applyFill="1" applyBorder="1" applyAlignment="1" applyProtection="1">
      <alignment horizontal="center" vertical="center"/>
      <protection locked="0"/>
    </xf>
    <xf numFmtId="43" fontId="18" fillId="5" borderId="53" xfId="3" applyFont="1" applyFill="1" applyBorder="1" applyAlignment="1" applyProtection="1">
      <alignment horizontal="center" vertical="center"/>
      <protection locked="0"/>
    </xf>
    <xf numFmtId="43" fontId="18" fillId="2" borderId="30" xfId="3" applyFont="1" applyFill="1" applyBorder="1" applyAlignment="1" applyProtection="1">
      <alignment horizontal="center" vertical="center"/>
    </xf>
    <xf numFmtId="14" fontId="18" fillId="5" borderId="29" xfId="0" applyNumberFormat="1" applyFont="1" applyFill="1" applyBorder="1" applyAlignment="1" applyProtection="1">
      <alignment horizontal="center" vertical="center"/>
      <protection locked="0"/>
    </xf>
    <xf numFmtId="14" fontId="18" fillId="5" borderId="54" xfId="0" applyNumberFormat="1" applyFont="1" applyFill="1" applyBorder="1" applyAlignment="1" applyProtection="1">
      <alignment horizontal="center" vertical="center"/>
      <protection locked="0"/>
    </xf>
    <xf numFmtId="14" fontId="18" fillId="2" borderId="21" xfId="0" applyNumberFormat="1" applyFont="1" applyFill="1" applyBorder="1" applyAlignment="1">
      <alignment horizontal="center" vertical="center"/>
    </xf>
    <xf numFmtId="43" fontId="18" fillId="5" borderId="47" xfId="3" applyFont="1" applyFill="1" applyBorder="1" applyAlignment="1" applyProtection="1">
      <alignment horizontal="center" vertical="center"/>
      <protection locked="0"/>
    </xf>
    <xf numFmtId="43" fontId="18" fillId="2" borderId="51" xfId="3" applyFont="1" applyFill="1" applyBorder="1" applyAlignment="1" applyProtection="1">
      <alignment horizontal="center" vertical="center"/>
    </xf>
    <xf numFmtId="14" fontId="18" fillId="5" borderId="47" xfId="0" applyNumberFormat="1" applyFont="1" applyFill="1" applyBorder="1" applyAlignment="1" applyProtection="1">
      <alignment horizontal="center" vertical="center"/>
      <protection locked="0"/>
    </xf>
    <xf numFmtId="14" fontId="18" fillId="5" borderId="17" xfId="0" applyNumberFormat="1" applyFont="1" applyFill="1" applyBorder="1" applyAlignment="1" applyProtection="1">
      <alignment horizontal="center" vertical="center"/>
      <protection locked="0"/>
    </xf>
    <xf numFmtId="14" fontId="18" fillId="5" borderId="6" xfId="0" applyNumberFormat="1" applyFont="1" applyFill="1" applyBorder="1" applyAlignment="1" applyProtection="1">
      <alignment horizontal="center" vertical="center"/>
      <protection locked="0"/>
    </xf>
    <xf numFmtId="43" fontId="18" fillId="5" borderId="57" xfId="3" applyFont="1" applyFill="1" applyBorder="1" applyAlignment="1" applyProtection="1">
      <alignment horizontal="center" vertical="center"/>
      <protection locked="0"/>
    </xf>
    <xf numFmtId="43" fontId="18" fillId="5" borderId="25" xfId="3" applyFont="1" applyFill="1" applyBorder="1" applyAlignment="1" applyProtection="1">
      <alignment horizontal="center" vertical="center"/>
      <protection locked="0"/>
    </xf>
    <xf numFmtId="43" fontId="18" fillId="2" borderId="41" xfId="3" applyFont="1" applyFill="1" applyBorder="1" applyAlignment="1" applyProtection="1">
      <alignment horizontal="center" vertical="center"/>
    </xf>
    <xf numFmtId="43" fontId="18" fillId="5" borderId="9" xfId="0" applyNumberFormat="1" applyFont="1" applyFill="1" applyBorder="1" applyAlignment="1" applyProtection="1">
      <alignment horizontal="center" vertical="center"/>
      <protection locked="0"/>
    </xf>
    <xf numFmtId="43" fontId="18" fillId="5" borderId="23" xfId="0" applyNumberFormat="1" applyFont="1" applyFill="1" applyBorder="1" applyAlignment="1" applyProtection="1">
      <alignment horizontal="center" vertical="center"/>
      <protection locked="0"/>
    </xf>
    <xf numFmtId="0" fontId="18" fillId="5" borderId="56" xfId="0" applyFont="1" applyFill="1" applyBorder="1" applyAlignment="1" applyProtection="1">
      <alignment horizontal="center" vertical="center"/>
      <protection locked="0"/>
    </xf>
    <xf numFmtId="0" fontId="18" fillId="5" borderId="22" xfId="0" applyFont="1" applyFill="1" applyBorder="1" applyAlignment="1" applyProtection="1">
      <alignment horizontal="center" vertical="center"/>
      <protection locked="0"/>
    </xf>
    <xf numFmtId="43" fontId="18" fillId="5" borderId="24" xfId="0" applyNumberFormat="1" applyFont="1" applyFill="1" applyBorder="1" applyAlignment="1" applyProtection="1">
      <alignment horizontal="center" vertical="center"/>
      <protection locked="0"/>
    </xf>
    <xf numFmtId="43" fontId="18" fillId="5" borderId="32" xfId="0" applyNumberFormat="1" applyFont="1" applyFill="1" applyBorder="1" applyAlignment="1" applyProtection="1">
      <alignment horizontal="center" vertical="center"/>
      <protection locked="0"/>
    </xf>
    <xf numFmtId="0" fontId="18" fillId="5" borderId="48" xfId="0" applyFont="1" applyFill="1" applyBorder="1" applyAlignment="1" applyProtection="1">
      <alignment horizontal="center" vertical="center"/>
      <protection locked="0"/>
    </xf>
    <xf numFmtId="0" fontId="18" fillId="5" borderId="17" xfId="0" applyFont="1" applyFill="1" applyBorder="1" applyAlignment="1" applyProtection="1">
      <alignment vertical="center"/>
      <protection locked="0"/>
    </xf>
    <xf numFmtId="0" fontId="18" fillId="5" borderId="53" xfId="0" applyFont="1" applyFill="1" applyBorder="1" applyAlignment="1" applyProtection="1">
      <alignment horizontal="left" vertical="center" wrapText="1"/>
      <protection locked="0"/>
    </xf>
    <xf numFmtId="0" fontId="18" fillId="5" borderId="54" xfId="0" applyFont="1" applyFill="1" applyBorder="1" applyAlignment="1" applyProtection="1">
      <alignment horizontal="left" vertical="center" wrapText="1"/>
      <protection locked="0"/>
    </xf>
    <xf numFmtId="0" fontId="18" fillId="5" borderId="25" xfId="0" applyFont="1" applyFill="1" applyBorder="1" applyAlignment="1" applyProtection="1">
      <alignment horizontal="left" vertical="center" wrapText="1"/>
      <protection locked="0"/>
    </xf>
    <xf numFmtId="0" fontId="59" fillId="3" borderId="40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 applyProtection="1">
      <alignment horizontal="left" vertical="top" wrapText="1"/>
      <protection locked="0"/>
    </xf>
    <xf numFmtId="43" fontId="4" fillId="2" borderId="6" xfId="3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18" fillId="2" borderId="9" xfId="5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quotePrefix="1" applyFill="1"/>
    <xf numFmtId="0" fontId="57" fillId="3" borderId="24" xfId="5" applyFont="1" applyFill="1" applyBorder="1" applyAlignment="1">
      <alignment vertical="center"/>
    </xf>
    <xf numFmtId="0" fontId="16" fillId="2" borderId="9" xfId="5" applyFont="1" applyFill="1" applyBorder="1" applyAlignment="1">
      <alignment vertical="center"/>
    </xf>
    <xf numFmtId="0" fontId="18" fillId="2" borderId="8" xfId="5" quotePrefix="1" applyFont="1" applyFill="1" applyBorder="1" applyAlignment="1">
      <alignment horizontal="left" vertical="center" wrapText="1"/>
    </xf>
    <xf numFmtId="0" fontId="57" fillId="3" borderId="9" xfId="5" applyFont="1" applyFill="1" applyBorder="1" applyAlignment="1">
      <alignment vertical="center" wrapText="1"/>
    </xf>
    <xf numFmtId="0" fontId="80" fillId="2" borderId="0" xfId="5" applyFont="1" applyFill="1" applyAlignment="1">
      <alignment vertical="center"/>
    </xf>
    <xf numFmtId="43" fontId="16" fillId="2" borderId="9" xfId="3" applyFont="1" applyFill="1" applyBorder="1" applyAlignment="1">
      <alignment vertical="center"/>
    </xf>
    <xf numFmtId="0" fontId="18" fillId="5" borderId="8" xfId="5" quotePrefix="1" applyFont="1" applyFill="1" applyBorder="1" applyAlignment="1" applyProtection="1">
      <alignment horizontal="center" vertical="center" wrapText="1"/>
      <protection locked="0"/>
    </xf>
    <xf numFmtId="43" fontId="18" fillId="5" borderId="6" xfId="0" applyNumberFormat="1" applyFont="1" applyFill="1" applyBorder="1" applyAlignment="1" applyProtection="1">
      <alignment horizontal="center" vertical="center"/>
      <protection locked="0"/>
    </xf>
    <xf numFmtId="43" fontId="18" fillId="5" borderId="18" xfId="0" applyNumberFormat="1" applyFont="1" applyFill="1" applyBorder="1" applyAlignment="1" applyProtection="1">
      <alignment horizontal="center" vertical="center"/>
      <protection locked="0"/>
    </xf>
    <xf numFmtId="43" fontId="18" fillId="5" borderId="17" xfId="3" applyFont="1" applyFill="1" applyBorder="1" applyAlignment="1" applyProtection="1">
      <alignment vertical="center"/>
      <protection locked="0"/>
    </xf>
    <xf numFmtId="43" fontId="18" fillId="5" borderId="6" xfId="3" applyFont="1" applyFill="1" applyBorder="1" applyAlignment="1" applyProtection="1">
      <alignment vertical="center"/>
      <protection locked="0"/>
    </xf>
    <xf numFmtId="43" fontId="18" fillId="5" borderId="18" xfId="3" applyFont="1" applyFill="1" applyBorder="1" applyAlignment="1" applyProtection="1">
      <alignment vertical="center"/>
      <protection locked="0"/>
    </xf>
    <xf numFmtId="2" fontId="16" fillId="2" borderId="9" xfId="5" applyNumberFormat="1" applyFont="1" applyFill="1" applyBorder="1" applyAlignment="1">
      <alignment horizontal="center" vertical="center"/>
    </xf>
    <xf numFmtId="14" fontId="18" fillId="5" borderId="21" xfId="0" applyNumberFormat="1" applyFont="1" applyFill="1" applyBorder="1" applyAlignment="1" applyProtection="1">
      <alignment horizontal="center" vertical="center"/>
      <protection locked="0"/>
    </xf>
    <xf numFmtId="0" fontId="57" fillId="2" borderId="0" xfId="0" applyFont="1" applyFill="1" applyAlignment="1">
      <alignment horizontal="left" vertical="center"/>
    </xf>
    <xf numFmtId="0" fontId="4" fillId="2" borderId="0" xfId="0" applyFont="1" applyFill="1"/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81" fillId="2" borderId="18" xfId="0" applyFont="1" applyFill="1" applyBorder="1" applyAlignment="1">
      <alignment vertical="center"/>
    </xf>
    <xf numFmtId="0" fontId="81" fillId="2" borderId="17" xfId="0" applyFont="1" applyFill="1" applyBorder="1" applyAlignment="1">
      <alignment vertical="center"/>
    </xf>
    <xf numFmtId="0" fontId="60" fillId="2" borderId="2" xfId="0" applyFont="1" applyFill="1" applyBorder="1" applyAlignment="1">
      <alignment horizontal="left" vertical="top" wrapText="1"/>
    </xf>
    <xf numFmtId="0" fontId="60" fillId="2" borderId="0" xfId="0" applyFont="1" applyFill="1" applyAlignment="1">
      <alignment horizontal="left" vertical="top" wrapText="1"/>
    </xf>
    <xf numFmtId="0" fontId="18" fillId="5" borderId="5" xfId="0" applyFont="1" applyFill="1" applyBorder="1" applyProtection="1">
      <protection locked="0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0" fillId="2" borderId="13" xfId="0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72" fillId="2" borderId="0" xfId="0" applyFont="1" applyFill="1" applyAlignment="1">
      <alignment horizontal="center" vertical="center"/>
    </xf>
    <xf numFmtId="0" fontId="57" fillId="3" borderId="6" xfId="0" applyFont="1" applyFill="1" applyBorder="1" applyAlignment="1" applyProtection="1">
      <alignment horizontal="left" vertical="center"/>
      <protection hidden="1"/>
    </xf>
    <xf numFmtId="0" fontId="57" fillId="3" borderId="7" xfId="0" applyFont="1" applyFill="1" applyBorder="1" applyAlignment="1" applyProtection="1">
      <alignment horizontal="left" vertical="center"/>
      <protection hidden="1"/>
    </xf>
    <xf numFmtId="0" fontId="57" fillId="3" borderId="8" xfId="0" applyFont="1" applyFill="1" applyBorder="1" applyAlignment="1" applyProtection="1">
      <alignment horizontal="left" vertical="center"/>
      <protection hidden="1"/>
    </xf>
    <xf numFmtId="0" fontId="22" fillId="4" borderId="0" xfId="0" applyFont="1" applyFill="1" applyAlignment="1" applyProtection="1">
      <alignment horizontal="left" vertical="center" wrapText="1"/>
      <protection hidden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2" borderId="13" xfId="0" applyFill="1" applyBorder="1" applyAlignment="1" applyProtection="1">
      <alignment horizontal="right" vertical="center" wrapText="1"/>
      <protection hidden="1"/>
    </xf>
    <xf numFmtId="0" fontId="0" fillId="2" borderId="0" xfId="0" applyFill="1" applyAlignment="1" applyProtection="1">
      <alignment horizontal="right" vertical="center" wrapText="1"/>
      <protection hidden="1"/>
    </xf>
    <xf numFmtId="43" fontId="18" fillId="2" borderId="6" xfId="3" applyFont="1" applyFill="1" applyBorder="1" applyAlignment="1">
      <alignment horizontal="center" vertical="center"/>
    </xf>
    <xf numFmtId="43" fontId="18" fillId="2" borderId="7" xfId="3" applyFont="1" applyFill="1" applyBorder="1" applyAlignment="1">
      <alignment horizontal="center" vertical="center"/>
    </xf>
    <xf numFmtId="43" fontId="18" fillId="2" borderId="8" xfId="3" applyFont="1" applyFill="1" applyBorder="1" applyAlignment="1">
      <alignment horizontal="center" vertical="center"/>
    </xf>
    <xf numFmtId="0" fontId="57" fillId="4" borderId="0" xfId="0" applyFont="1" applyFill="1" applyAlignment="1" applyProtection="1">
      <alignment horizontal="left" vertical="center" wrapText="1"/>
      <protection hidden="1"/>
    </xf>
    <xf numFmtId="43" fontId="18" fillId="2" borderId="6" xfId="3" applyFont="1" applyFill="1" applyBorder="1" applyAlignment="1" applyProtection="1">
      <alignment horizontal="left" vertical="center"/>
    </xf>
    <xf numFmtId="43" fontId="18" fillId="2" borderId="7" xfId="3" applyFont="1" applyFill="1" applyBorder="1" applyAlignment="1" applyProtection="1">
      <alignment horizontal="left" vertical="center"/>
    </xf>
    <xf numFmtId="43" fontId="18" fillId="2" borderId="8" xfId="3" applyFont="1" applyFill="1" applyBorder="1" applyAlignment="1" applyProtection="1">
      <alignment horizontal="left" vertical="center"/>
    </xf>
    <xf numFmtId="0" fontId="22" fillId="4" borderId="0" xfId="0" applyFont="1" applyFill="1" applyAlignment="1">
      <alignment horizontal="left" vertical="center" wrapText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30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4" fillId="2" borderId="34" xfId="0" applyFont="1" applyFill="1" applyBorder="1" applyAlignment="1" applyProtection="1">
      <alignment horizontal="center" vertical="center"/>
      <protection hidden="1"/>
    </xf>
    <xf numFmtId="0" fontId="14" fillId="2" borderId="35" xfId="0" applyFont="1" applyFill="1" applyBorder="1" applyAlignment="1" applyProtection="1">
      <alignment horizontal="center" vertical="center"/>
      <protection hidden="1"/>
    </xf>
    <xf numFmtId="0" fontId="57" fillId="3" borderId="36" xfId="0" applyFont="1" applyFill="1" applyBorder="1" applyAlignment="1">
      <alignment horizontal="left" vertical="center" wrapText="1"/>
    </xf>
    <xf numFmtId="0" fontId="57" fillId="3" borderId="37" xfId="0" applyFont="1" applyFill="1" applyBorder="1" applyAlignment="1">
      <alignment horizontal="left" vertical="center" wrapText="1"/>
    </xf>
    <xf numFmtId="0" fontId="57" fillId="4" borderId="43" xfId="0" applyFont="1" applyFill="1" applyBorder="1" applyAlignment="1" applyProtection="1">
      <alignment horizontal="center" vertical="center" wrapText="1"/>
      <protection hidden="1"/>
    </xf>
    <xf numFmtId="0" fontId="57" fillId="4" borderId="63" xfId="0" applyFont="1" applyFill="1" applyBorder="1" applyAlignment="1" applyProtection="1">
      <alignment horizontal="center" vertical="center" wrapText="1"/>
      <protection hidden="1"/>
    </xf>
    <xf numFmtId="0" fontId="57" fillId="4" borderId="64" xfId="0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57" fillId="4" borderId="36" xfId="0" applyFont="1" applyFill="1" applyBorder="1" applyAlignment="1" applyProtection="1">
      <alignment horizontal="center" vertical="center"/>
      <protection hidden="1"/>
    </xf>
    <xf numFmtId="0" fontId="57" fillId="4" borderId="40" xfId="0" applyFont="1" applyFill="1" applyBorder="1" applyAlignment="1" applyProtection="1">
      <alignment horizontal="center" vertical="center"/>
      <protection hidden="1"/>
    </xf>
    <xf numFmtId="0" fontId="57" fillId="4" borderId="37" xfId="0" applyFont="1" applyFill="1" applyBorder="1" applyAlignment="1" applyProtection="1">
      <alignment horizontal="center" vertical="center"/>
      <protection hidden="1"/>
    </xf>
    <xf numFmtId="0" fontId="22" fillId="3" borderId="0" xfId="0" applyFont="1" applyFill="1" applyAlignment="1">
      <alignment horizontal="left" vertical="center" wrapText="1"/>
    </xf>
    <xf numFmtId="9" fontId="0" fillId="2" borderId="24" xfId="2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0" fontId="60" fillId="2" borderId="2" xfId="0" applyFont="1" applyFill="1" applyBorder="1" applyAlignment="1">
      <alignment horizontal="left" vertical="top" wrapText="1"/>
    </xf>
    <xf numFmtId="0" fontId="60" fillId="2" borderId="0" xfId="0" applyFont="1" applyFill="1" applyAlignment="1">
      <alignment horizontal="left" vertical="top" wrapText="1"/>
    </xf>
    <xf numFmtId="0" fontId="57" fillId="4" borderId="5" xfId="0" applyFont="1" applyFill="1" applyBorder="1" applyAlignment="1" applyProtection="1">
      <alignment horizontal="center" vertical="center" wrapText="1"/>
      <protection hidden="1"/>
    </xf>
    <xf numFmtId="0" fontId="57" fillId="4" borderId="1" xfId="0" applyFont="1" applyFill="1" applyBorder="1" applyAlignment="1" applyProtection="1">
      <alignment horizontal="center" vertical="center" wrapText="1"/>
      <protection hidden="1"/>
    </xf>
    <xf numFmtId="0" fontId="57" fillId="4" borderId="2" xfId="0" applyFont="1" applyFill="1" applyBorder="1" applyAlignment="1" applyProtection="1">
      <alignment horizontal="center" vertical="center" wrapText="1"/>
      <protection hidden="1"/>
    </xf>
    <xf numFmtId="0" fontId="57" fillId="4" borderId="3" xfId="0" applyFont="1" applyFill="1" applyBorder="1" applyAlignment="1" applyProtection="1">
      <alignment horizontal="center" vertical="center" wrapText="1"/>
      <protection hidden="1"/>
    </xf>
    <xf numFmtId="0" fontId="57" fillId="4" borderId="4" xfId="0" applyFont="1" applyFill="1" applyBorder="1" applyAlignment="1" applyProtection="1">
      <alignment horizontal="center" vertical="center" wrapText="1"/>
      <protection hidden="1"/>
    </xf>
    <xf numFmtId="0" fontId="57" fillId="4" borderId="0" xfId="0" applyFont="1" applyFill="1" applyAlignment="1" applyProtection="1">
      <alignment horizontal="center" vertical="center" wrapText="1"/>
      <protection hidden="1"/>
    </xf>
    <xf numFmtId="0" fontId="22" fillId="4" borderId="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57" fillId="4" borderId="24" xfId="7" applyFont="1" applyFill="1" applyBorder="1" applyAlignment="1">
      <alignment horizontal="center" vertical="center" wrapText="1"/>
    </xf>
    <xf numFmtId="0" fontId="57" fillId="4" borderId="25" xfId="7" applyFont="1" applyFill="1" applyBorder="1" applyAlignment="1">
      <alignment horizontal="center" vertical="center" wrapText="1"/>
    </xf>
    <xf numFmtId="0" fontId="57" fillId="4" borderId="16" xfId="7" applyFont="1" applyFill="1" applyBorder="1" applyAlignment="1">
      <alignment horizontal="center" vertical="center" wrapText="1"/>
    </xf>
    <xf numFmtId="0" fontId="67" fillId="4" borderId="0" xfId="5" quotePrefix="1" applyFont="1" applyFill="1" applyAlignment="1">
      <alignment horizontal="left" vertical="center"/>
    </xf>
    <xf numFmtId="0" fontId="57" fillId="3" borderId="9" xfId="5" applyFont="1" applyFill="1" applyBorder="1" applyAlignment="1">
      <alignment horizontal="left" vertical="center" wrapText="1"/>
    </xf>
    <xf numFmtId="9" fontId="14" fillId="2" borderId="9" xfId="10" quotePrefix="1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9" fontId="17" fillId="2" borderId="9" xfId="5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57" fillId="4" borderId="9" xfId="8" applyFont="1" applyFill="1" applyBorder="1" applyAlignment="1">
      <alignment horizontal="center" vertical="center"/>
    </xf>
    <xf numFmtId="0" fontId="57" fillId="4" borderId="9" xfId="9" applyFont="1" applyFill="1" applyBorder="1" applyAlignment="1">
      <alignment horizontal="center" vertical="center" wrapText="1"/>
    </xf>
    <xf numFmtId="0" fontId="59" fillId="3" borderId="9" xfId="0" applyFont="1" applyFill="1" applyBorder="1" applyAlignment="1">
      <alignment horizontal="left" vertical="center" wrapText="1"/>
    </xf>
    <xf numFmtId="0" fontId="15" fillId="2" borderId="9" xfId="10" quotePrefix="1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vertical="center" wrapText="1"/>
    </xf>
    <xf numFmtId="9" fontId="16" fillId="2" borderId="9" xfId="10" quotePrefix="1" applyNumberFormat="1" applyFont="1" applyFill="1" applyBorder="1" applyAlignment="1">
      <alignment horizontal="center" vertical="center" wrapText="1"/>
    </xf>
    <xf numFmtId="0" fontId="54" fillId="2" borderId="0" xfId="5" applyFont="1" applyFill="1" applyAlignment="1">
      <alignment horizontal="center" vertical="center" wrapText="1"/>
    </xf>
    <xf numFmtId="0" fontId="18" fillId="2" borderId="9" xfId="5" applyFont="1" applyFill="1" applyBorder="1" applyAlignment="1">
      <alignment horizontal="center" vertical="center"/>
    </xf>
    <xf numFmtId="0" fontId="58" fillId="3" borderId="18" xfId="0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58" fillId="3" borderId="24" xfId="0" applyFont="1" applyFill="1" applyBorder="1" applyAlignment="1">
      <alignment vertical="center" wrapText="1"/>
    </xf>
    <xf numFmtId="0" fontId="58" fillId="3" borderId="25" xfId="0" applyFont="1" applyFill="1" applyBorder="1" applyAlignment="1">
      <alignment vertical="center" wrapText="1"/>
    </xf>
    <xf numFmtId="0" fontId="58" fillId="3" borderId="16" xfId="0" applyFont="1" applyFill="1" applyBorder="1" applyAlignment="1">
      <alignment vertical="center" wrapText="1"/>
    </xf>
    <xf numFmtId="0" fontId="58" fillId="3" borderId="9" xfId="0" applyFont="1" applyFill="1" applyBorder="1" applyAlignment="1">
      <alignment vertical="center" wrapText="1"/>
    </xf>
    <xf numFmtId="0" fontId="58" fillId="3" borderId="9" xfId="0" applyFont="1" applyFill="1" applyBorder="1" applyAlignment="1">
      <alignment vertical="top" wrapText="1"/>
    </xf>
    <xf numFmtId="0" fontId="58" fillId="3" borderId="24" xfId="0" applyFont="1" applyFill="1" applyBorder="1" applyAlignment="1">
      <alignment horizontal="left" vertical="center" wrapText="1"/>
    </xf>
    <xf numFmtId="0" fontId="58" fillId="3" borderId="25" xfId="0" applyFont="1" applyFill="1" applyBorder="1" applyAlignment="1">
      <alignment horizontal="left" vertical="center" wrapText="1"/>
    </xf>
    <xf numFmtId="0" fontId="35" fillId="0" borderId="9" xfId="4" applyFont="1" applyBorder="1" applyAlignment="1">
      <alignment horizontal="center" vertical="center" wrapText="1"/>
    </xf>
    <xf numFmtId="0" fontId="31" fillId="0" borderId="1" xfId="4" applyFont="1" applyBorder="1" applyAlignment="1">
      <alignment horizontal="center" vertical="center"/>
    </xf>
    <xf numFmtId="0" fontId="32" fillId="0" borderId="0" xfId="4" applyFont="1" applyAlignment="1">
      <alignment horizontal="center" vertical="center" wrapText="1"/>
    </xf>
    <xf numFmtId="0" fontId="33" fillId="0" borderId="0" xfId="4" applyFont="1" applyAlignment="1">
      <alignment horizontal="center"/>
    </xf>
    <xf numFmtId="0" fontId="33" fillId="0" borderId="0" xfId="4" applyFont="1" applyAlignment="1">
      <alignment vertical="center"/>
    </xf>
    <xf numFmtId="0" fontId="32" fillId="0" borderId="0" xfId="4" applyFont="1" applyAlignment="1">
      <alignment vertical="center"/>
    </xf>
  </cellXfs>
  <cellStyles count="11">
    <cellStyle name="Hiperligação" xfId="1" builtinId="8"/>
    <cellStyle name="Normal" xfId="0" builtinId="0"/>
    <cellStyle name="Normal 2" xfId="4" xr:uid="{411A3062-FE93-4662-9169-F02EAE70B8A0}"/>
    <cellStyle name="Normal 2 2" xfId="10" xr:uid="{A6832BC8-4EC7-4ACD-93D1-CDE3CDC6BC70}"/>
    <cellStyle name="Normal 2 2 8 2 2 2 5" xfId="9" xr:uid="{E9A4BDE0-7EA1-478F-B63F-EE6391E13D3E}"/>
    <cellStyle name="Normal 4 8 2 2 2" xfId="5" xr:uid="{4CA0F340-DFE8-4505-89F2-CBCEC5D7A8F7}"/>
    <cellStyle name="Normal 4 8 2 2 2 3" xfId="8" xr:uid="{1872308C-6DE8-4109-86CD-11BA2AEAF86E}"/>
    <cellStyle name="Normal 4 8 2 2 2 5" xfId="7" xr:uid="{DFF9AA91-F1AC-4F0B-A73F-63266E16EA5E}"/>
    <cellStyle name="Normal 4 8 2 2 4" xfId="6" xr:uid="{BFA4F3A6-E3B2-40B8-806D-A332421B8303}"/>
    <cellStyle name="Percentagem" xfId="2" builtinId="5"/>
    <cellStyle name="Vírgula" xfId="3" builtinId="3"/>
  </cellStyles>
  <dxfs count="19">
    <dxf>
      <fill>
        <patternFill>
          <bgColor rgb="FFFFC000"/>
        </patternFill>
      </fill>
    </dxf>
    <dxf>
      <font>
        <color rgb="FF9C0006"/>
      </font>
    </dxf>
    <dxf>
      <font>
        <b/>
        <i val="0"/>
        <color rgb="FFFF0000"/>
      </font>
    </dxf>
    <dxf>
      <fill>
        <patternFill>
          <bgColor rgb="FFADCB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ADCB00"/>
        </patternFill>
      </fill>
    </dxf>
    <dxf>
      <fill>
        <patternFill>
          <bgColor rgb="FFFFFF96"/>
        </patternFill>
      </fill>
    </dxf>
    <dxf>
      <fill>
        <patternFill>
          <bgColor rgb="FFADCB00"/>
        </patternFill>
      </fill>
    </dxf>
    <dxf>
      <fill>
        <patternFill>
          <bgColor rgb="FFADCB00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ADCB00"/>
      <color rgb="FF1D4F91"/>
      <color rgb="FF007B4B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155733</xdr:colOff>
      <xdr:row>1</xdr:row>
      <xdr:rowOff>61058</xdr:rowOff>
    </xdr:from>
    <xdr:to>
      <xdr:col>3</xdr:col>
      <xdr:colOff>146539</xdr:colOff>
      <xdr:row>2</xdr:row>
      <xdr:rowOff>161358</xdr:rowOff>
    </xdr:to>
    <xdr:grpSp>
      <xdr:nvGrpSpPr>
        <xdr:cNvPr id="170" name="Agrupar 169">
          <a:extLst>
            <a:ext uri="{FF2B5EF4-FFF2-40B4-BE49-F238E27FC236}">
              <a16:creationId xmlns:a16="http://schemas.microsoft.com/office/drawing/2014/main" id="{63FDE5A6-2916-4C24-BF7E-2FD196B2E437}"/>
            </a:ext>
          </a:extLst>
        </xdr:cNvPr>
        <xdr:cNvGrpSpPr/>
      </xdr:nvGrpSpPr>
      <xdr:grpSpPr>
        <a:xfrm>
          <a:off x="861704" y="374823"/>
          <a:ext cx="1839776" cy="582153"/>
          <a:chOff x="1707286" y="849521"/>
          <a:chExt cx="2505231" cy="743645"/>
        </a:xfrm>
      </xdr:grpSpPr>
      <xdr:sp macro="" textlink="">
        <xdr:nvSpPr>
          <xdr:cNvPr id="171" name="Forma livre: Forma 170">
            <a:extLst>
              <a:ext uri="{FF2B5EF4-FFF2-40B4-BE49-F238E27FC236}">
                <a16:creationId xmlns:a16="http://schemas.microsoft.com/office/drawing/2014/main" id="{D87802F5-9F6C-CE73-6B89-0668C6C80119}"/>
              </a:ext>
            </a:extLst>
          </xdr:cNvPr>
          <xdr:cNvSpPr/>
        </xdr:nvSpPr>
        <xdr:spPr>
          <a:xfrm>
            <a:off x="3196315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2" name="Forma livre: Forma 171">
            <a:extLst>
              <a:ext uri="{FF2B5EF4-FFF2-40B4-BE49-F238E27FC236}">
                <a16:creationId xmlns:a16="http://schemas.microsoft.com/office/drawing/2014/main" id="{88DB3B27-E673-2F43-5B58-1CBB878F1642}"/>
              </a:ext>
            </a:extLst>
          </xdr:cNvPr>
          <xdr:cNvSpPr/>
        </xdr:nvSpPr>
        <xdr:spPr>
          <a:xfrm>
            <a:off x="3125460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4 w 194434"/>
              <a:gd name="connsiteY1" fmla="*/ 0 h 52724"/>
              <a:gd name="connsiteX2" fmla="*/ 194434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4" y="0"/>
                </a:lnTo>
                <a:lnTo>
                  <a:pt x="194434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3" name="Forma livre: Forma 172">
            <a:extLst>
              <a:ext uri="{FF2B5EF4-FFF2-40B4-BE49-F238E27FC236}">
                <a16:creationId xmlns:a16="http://schemas.microsoft.com/office/drawing/2014/main" id="{1D6B8C08-2361-2696-44C3-B980A734E83E}"/>
              </a:ext>
            </a:extLst>
          </xdr:cNvPr>
          <xdr:cNvSpPr/>
        </xdr:nvSpPr>
        <xdr:spPr>
          <a:xfrm>
            <a:off x="2890325" y="936233"/>
            <a:ext cx="52724" cy="126539"/>
          </a:xfrm>
          <a:custGeom>
            <a:avLst/>
            <a:gdLst>
              <a:gd name="connsiteX0" fmla="*/ 0 w 52724"/>
              <a:gd name="connsiteY0" fmla="*/ 0 h 126539"/>
              <a:gd name="connsiteX1" fmla="*/ 52725 w 52724"/>
              <a:gd name="connsiteY1" fmla="*/ 0 h 126539"/>
              <a:gd name="connsiteX2" fmla="*/ 52725 w 52724"/>
              <a:gd name="connsiteY2" fmla="*/ 126540 h 126539"/>
              <a:gd name="connsiteX3" fmla="*/ 0 w 52724"/>
              <a:gd name="connsiteY3" fmla="*/ 126540 h 1265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126539">
                <a:moveTo>
                  <a:pt x="0" y="0"/>
                </a:moveTo>
                <a:lnTo>
                  <a:pt x="52725" y="0"/>
                </a:lnTo>
                <a:lnTo>
                  <a:pt x="52725" y="126540"/>
                </a:lnTo>
                <a:lnTo>
                  <a:pt x="0" y="12654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4" name="Forma livre: Forma 173">
            <a:extLst>
              <a:ext uri="{FF2B5EF4-FFF2-40B4-BE49-F238E27FC236}">
                <a16:creationId xmlns:a16="http://schemas.microsoft.com/office/drawing/2014/main" id="{18E785EA-E70C-1A92-97B7-2D9619F8D08D}"/>
              </a:ext>
            </a:extLst>
          </xdr:cNvPr>
          <xdr:cNvSpPr/>
        </xdr:nvSpPr>
        <xdr:spPr>
          <a:xfrm>
            <a:off x="2736220" y="1390407"/>
            <a:ext cx="46064" cy="60494"/>
          </a:xfrm>
          <a:custGeom>
            <a:avLst/>
            <a:gdLst>
              <a:gd name="connsiteX0" fmla="*/ 46065 w 46064"/>
              <a:gd name="connsiteY0" fmla="*/ 19425 h 60494"/>
              <a:gd name="connsiteX1" fmla="*/ 27935 w 46064"/>
              <a:gd name="connsiteY1" fmla="*/ 38850 h 60494"/>
              <a:gd name="connsiteX2" fmla="*/ 10360 w 46064"/>
              <a:gd name="connsiteY2" fmla="*/ 38850 h 60494"/>
              <a:gd name="connsiteX3" fmla="*/ 10360 w 46064"/>
              <a:gd name="connsiteY3" fmla="*/ 60495 h 60494"/>
              <a:gd name="connsiteX4" fmla="*/ 0 w 46064"/>
              <a:gd name="connsiteY4" fmla="*/ 60495 h 60494"/>
              <a:gd name="connsiteX5" fmla="*/ 0 w 46064"/>
              <a:gd name="connsiteY5" fmla="*/ 0 h 60494"/>
              <a:gd name="connsiteX6" fmla="*/ 27935 w 46064"/>
              <a:gd name="connsiteY6" fmla="*/ 0 h 60494"/>
              <a:gd name="connsiteX7" fmla="*/ 46065 w 46064"/>
              <a:gd name="connsiteY7" fmla="*/ 19425 h 60494"/>
              <a:gd name="connsiteX8" fmla="*/ 35705 w 46064"/>
              <a:gd name="connsiteY8" fmla="*/ 19425 h 60494"/>
              <a:gd name="connsiteX9" fmla="*/ 26455 w 46064"/>
              <a:gd name="connsiteY9" fmla="*/ 9990 h 60494"/>
              <a:gd name="connsiteX10" fmla="*/ 10545 w 46064"/>
              <a:gd name="connsiteY10" fmla="*/ 9990 h 60494"/>
              <a:gd name="connsiteX11" fmla="*/ 10545 w 46064"/>
              <a:gd name="connsiteY11" fmla="*/ 28675 h 60494"/>
              <a:gd name="connsiteX12" fmla="*/ 26270 w 46064"/>
              <a:gd name="connsiteY12" fmla="*/ 28675 h 60494"/>
              <a:gd name="connsiteX13" fmla="*/ 35705 w 46064"/>
              <a:gd name="connsiteY13" fmla="*/ 1942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46064" h="60494">
                <a:moveTo>
                  <a:pt x="46065" y="19425"/>
                </a:moveTo>
                <a:cubicBezTo>
                  <a:pt x="46065" y="31820"/>
                  <a:pt x="37185" y="38850"/>
                  <a:pt x="27935" y="38850"/>
                </a:cubicBez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7935" y="0"/>
                </a:lnTo>
                <a:cubicBezTo>
                  <a:pt x="37000" y="0"/>
                  <a:pt x="46065" y="7030"/>
                  <a:pt x="46065" y="19425"/>
                </a:cubicBezTo>
                <a:close/>
                <a:moveTo>
                  <a:pt x="35705" y="19425"/>
                </a:moveTo>
                <a:cubicBezTo>
                  <a:pt x="35705" y="13875"/>
                  <a:pt x="31450" y="9990"/>
                  <a:pt x="26455" y="9990"/>
                </a:cubicBezTo>
                <a:lnTo>
                  <a:pt x="10545" y="9990"/>
                </a:lnTo>
                <a:lnTo>
                  <a:pt x="10545" y="28675"/>
                </a:lnTo>
                <a:lnTo>
                  <a:pt x="26270" y="28675"/>
                </a:lnTo>
                <a:cubicBezTo>
                  <a:pt x="31450" y="28675"/>
                  <a:pt x="35705" y="24790"/>
                  <a:pt x="35705" y="1942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5" name="Forma livre: Forma 174">
            <a:extLst>
              <a:ext uri="{FF2B5EF4-FFF2-40B4-BE49-F238E27FC236}">
                <a16:creationId xmlns:a16="http://schemas.microsoft.com/office/drawing/2014/main" id="{662EDF41-A2C5-D101-F9E8-EBB1819ABE74}"/>
              </a:ext>
            </a:extLst>
          </xdr:cNvPr>
          <xdr:cNvSpPr/>
        </xdr:nvSpPr>
        <xdr:spPr>
          <a:xfrm>
            <a:off x="2802450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6" name="Forma livre: Forma 175">
            <a:extLst>
              <a:ext uri="{FF2B5EF4-FFF2-40B4-BE49-F238E27FC236}">
                <a16:creationId xmlns:a16="http://schemas.microsoft.com/office/drawing/2014/main" id="{2DC78698-A214-CB42-4403-856BAECF876D}"/>
              </a:ext>
            </a:extLst>
          </xdr:cNvPr>
          <xdr:cNvSpPr/>
        </xdr:nvSpPr>
        <xdr:spPr>
          <a:xfrm>
            <a:off x="2868680" y="1389667"/>
            <a:ext cx="60864" cy="62159"/>
          </a:xfrm>
          <a:custGeom>
            <a:avLst/>
            <a:gdLst>
              <a:gd name="connsiteX0" fmla="*/ 0 w 60864"/>
              <a:gd name="connsiteY0" fmla="*/ 31080 h 62159"/>
              <a:gd name="connsiteX1" fmla="*/ 30525 w 60864"/>
              <a:gd name="connsiteY1" fmla="*/ 0 h 62159"/>
              <a:gd name="connsiteX2" fmla="*/ 60865 w 60864"/>
              <a:gd name="connsiteY2" fmla="*/ 31080 h 62159"/>
              <a:gd name="connsiteX3" fmla="*/ 30525 w 60864"/>
              <a:gd name="connsiteY3" fmla="*/ 62160 h 62159"/>
              <a:gd name="connsiteX4" fmla="*/ 0 w 60864"/>
              <a:gd name="connsiteY4" fmla="*/ 31080 h 62159"/>
              <a:gd name="connsiteX5" fmla="*/ 50320 w 60864"/>
              <a:gd name="connsiteY5" fmla="*/ 31080 h 62159"/>
              <a:gd name="connsiteX6" fmla="*/ 30525 w 60864"/>
              <a:gd name="connsiteY6" fmla="*/ 10360 h 62159"/>
              <a:gd name="connsiteX7" fmla="*/ 10360 w 60864"/>
              <a:gd name="connsiteY7" fmla="*/ 31080 h 62159"/>
              <a:gd name="connsiteX8" fmla="*/ 30525 w 60864"/>
              <a:gd name="connsiteY8" fmla="*/ 51800 h 62159"/>
              <a:gd name="connsiteX9" fmla="*/ 50320 w 60864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4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470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7" name="Forma livre: Forma 176">
            <a:extLst>
              <a:ext uri="{FF2B5EF4-FFF2-40B4-BE49-F238E27FC236}">
                <a16:creationId xmlns:a16="http://schemas.microsoft.com/office/drawing/2014/main" id="{274552FE-EBCC-F443-A2A1-31EF98685232}"/>
              </a:ext>
            </a:extLst>
          </xdr:cNvPr>
          <xdr:cNvSpPr/>
        </xdr:nvSpPr>
        <xdr:spPr>
          <a:xfrm>
            <a:off x="2948970" y="1389482"/>
            <a:ext cx="59385" cy="62159"/>
          </a:xfrm>
          <a:custGeom>
            <a:avLst/>
            <a:gdLst>
              <a:gd name="connsiteX0" fmla="*/ 30525 w 59385"/>
              <a:gd name="connsiteY0" fmla="*/ 62160 h 62159"/>
              <a:gd name="connsiteX1" fmla="*/ 0 w 59385"/>
              <a:gd name="connsiteY1" fmla="*/ 31080 h 62159"/>
              <a:gd name="connsiteX2" fmla="*/ 30525 w 59385"/>
              <a:gd name="connsiteY2" fmla="*/ 0 h 62159"/>
              <a:gd name="connsiteX3" fmla="*/ 54945 w 59385"/>
              <a:gd name="connsiteY3" fmla="*/ 12025 h 62159"/>
              <a:gd name="connsiteX4" fmla="*/ 46435 w 59385"/>
              <a:gd name="connsiteY4" fmla="*/ 18130 h 62159"/>
              <a:gd name="connsiteX5" fmla="*/ 30340 w 59385"/>
              <a:gd name="connsiteY5" fmla="*/ 10175 h 62159"/>
              <a:gd name="connsiteX6" fmla="*/ 10175 w 59385"/>
              <a:gd name="connsiteY6" fmla="*/ 30895 h 62159"/>
              <a:gd name="connsiteX7" fmla="*/ 30340 w 59385"/>
              <a:gd name="connsiteY7" fmla="*/ 51615 h 62159"/>
              <a:gd name="connsiteX8" fmla="*/ 47545 w 59385"/>
              <a:gd name="connsiteY8" fmla="*/ 37185 h 62159"/>
              <a:gd name="connsiteX9" fmla="*/ 29600 w 59385"/>
              <a:gd name="connsiteY9" fmla="*/ 37185 h 62159"/>
              <a:gd name="connsiteX10" fmla="*/ 29600 w 59385"/>
              <a:gd name="connsiteY10" fmla="*/ 27750 h 62159"/>
              <a:gd name="connsiteX11" fmla="*/ 59385 w 59385"/>
              <a:gd name="connsiteY11" fmla="*/ 27750 h 62159"/>
              <a:gd name="connsiteX12" fmla="*/ 59385 w 59385"/>
              <a:gd name="connsiteY12" fmla="*/ 32375 h 62159"/>
              <a:gd name="connsiteX13" fmla="*/ 30340 w 59385"/>
              <a:gd name="connsiteY13" fmla="*/ 61975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385" h="62159">
                <a:moveTo>
                  <a:pt x="30525" y="62160"/>
                </a:move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4945" y="12025"/>
                </a:cubicBezTo>
                <a:lnTo>
                  <a:pt x="46435" y="18130"/>
                </a:lnTo>
                <a:cubicBezTo>
                  <a:pt x="42550" y="12765"/>
                  <a:pt x="36630" y="10175"/>
                  <a:pt x="30340" y="10175"/>
                </a:cubicBezTo>
                <a:cubicBezTo>
                  <a:pt x="18315" y="10175"/>
                  <a:pt x="10175" y="18870"/>
                  <a:pt x="10175" y="30895"/>
                </a:cubicBezTo>
                <a:cubicBezTo>
                  <a:pt x="10175" y="42920"/>
                  <a:pt x="18315" y="51615"/>
                  <a:pt x="30340" y="51615"/>
                </a:cubicBezTo>
                <a:cubicBezTo>
                  <a:pt x="38850" y="51615"/>
                  <a:pt x="46250" y="46435"/>
                  <a:pt x="47545" y="37185"/>
                </a:cubicBezTo>
                <a:lnTo>
                  <a:pt x="29600" y="37185"/>
                </a:lnTo>
                <a:lnTo>
                  <a:pt x="29600" y="27750"/>
                </a:lnTo>
                <a:lnTo>
                  <a:pt x="59385" y="27750"/>
                </a:lnTo>
                <a:lnTo>
                  <a:pt x="59385" y="32375"/>
                </a:lnTo>
                <a:cubicBezTo>
                  <a:pt x="58645" y="49580"/>
                  <a:pt x="47915" y="61975"/>
                  <a:pt x="30340" y="619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8" name="Forma livre: Forma 177">
            <a:extLst>
              <a:ext uri="{FF2B5EF4-FFF2-40B4-BE49-F238E27FC236}">
                <a16:creationId xmlns:a16="http://schemas.microsoft.com/office/drawing/2014/main" id="{5C54AB37-B096-24E4-9652-C4EA7EB33B54}"/>
              </a:ext>
            </a:extLst>
          </xdr:cNvPr>
          <xdr:cNvSpPr/>
        </xdr:nvSpPr>
        <xdr:spPr>
          <a:xfrm>
            <a:off x="3029445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9" name="Forma livre: Forma 178">
            <a:extLst>
              <a:ext uri="{FF2B5EF4-FFF2-40B4-BE49-F238E27FC236}">
                <a16:creationId xmlns:a16="http://schemas.microsoft.com/office/drawing/2014/main" id="{580A53A7-DEBA-7FBF-0951-C4468388F599}"/>
              </a:ext>
            </a:extLst>
          </xdr:cNvPr>
          <xdr:cNvSpPr/>
        </xdr:nvSpPr>
        <xdr:spPr>
          <a:xfrm>
            <a:off x="3094750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0" name="Forma livre: Forma 179">
            <a:extLst>
              <a:ext uri="{FF2B5EF4-FFF2-40B4-BE49-F238E27FC236}">
                <a16:creationId xmlns:a16="http://schemas.microsoft.com/office/drawing/2014/main" id="{78327AFE-5E15-01FA-FD75-CFD7B3DAF672}"/>
              </a:ext>
            </a:extLst>
          </xdr:cNvPr>
          <xdr:cNvSpPr/>
        </xdr:nvSpPr>
        <xdr:spPr>
          <a:xfrm>
            <a:off x="3170045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1" name="Forma livre: Forma 180">
            <a:extLst>
              <a:ext uri="{FF2B5EF4-FFF2-40B4-BE49-F238E27FC236}">
                <a16:creationId xmlns:a16="http://schemas.microsoft.com/office/drawing/2014/main" id="{E290EF4D-AAD5-E565-142C-D89623DA8DE5}"/>
              </a:ext>
            </a:extLst>
          </xdr:cNvPr>
          <xdr:cNvSpPr/>
        </xdr:nvSpPr>
        <xdr:spPr>
          <a:xfrm>
            <a:off x="3248855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2" name="Forma livre: Forma 181">
            <a:extLst>
              <a:ext uri="{FF2B5EF4-FFF2-40B4-BE49-F238E27FC236}">
                <a16:creationId xmlns:a16="http://schemas.microsoft.com/office/drawing/2014/main" id="{00C7BA85-2D89-B2FC-E6FD-0097FBB4646A}"/>
              </a:ext>
            </a:extLst>
          </xdr:cNvPr>
          <xdr:cNvSpPr/>
        </xdr:nvSpPr>
        <xdr:spPr>
          <a:xfrm>
            <a:off x="3351159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3" name="Forma livre: Forma 182">
            <a:extLst>
              <a:ext uri="{FF2B5EF4-FFF2-40B4-BE49-F238E27FC236}">
                <a16:creationId xmlns:a16="http://schemas.microsoft.com/office/drawing/2014/main" id="{589F28DA-F3BE-73F0-62BF-364F66FE5B50}"/>
              </a:ext>
            </a:extLst>
          </xdr:cNvPr>
          <xdr:cNvSpPr/>
        </xdr:nvSpPr>
        <xdr:spPr>
          <a:xfrm>
            <a:off x="3422014" y="1389852"/>
            <a:ext cx="55129" cy="77884"/>
          </a:xfrm>
          <a:custGeom>
            <a:avLst/>
            <a:gdLst>
              <a:gd name="connsiteX0" fmla="*/ 46435 w 55129"/>
              <a:gd name="connsiteY0" fmla="*/ 43290 h 77884"/>
              <a:gd name="connsiteX1" fmla="*/ 54760 w 55129"/>
              <a:gd name="connsiteY1" fmla="*/ 49765 h 77884"/>
              <a:gd name="connsiteX2" fmla="*/ 32745 w 55129"/>
              <a:gd name="connsiteY2" fmla="*/ 61975 h 77884"/>
              <a:gd name="connsiteX3" fmla="*/ 31080 w 55129"/>
              <a:gd name="connsiteY3" fmla="*/ 64935 h 77884"/>
              <a:gd name="connsiteX4" fmla="*/ 37555 w 55129"/>
              <a:gd name="connsiteY4" fmla="*/ 71040 h 77884"/>
              <a:gd name="connsiteX5" fmla="*/ 28860 w 55129"/>
              <a:gd name="connsiteY5" fmla="*/ 77885 h 77884"/>
              <a:gd name="connsiteX6" fmla="*/ 23310 w 55129"/>
              <a:gd name="connsiteY6" fmla="*/ 76960 h 77884"/>
              <a:gd name="connsiteX7" fmla="*/ 23310 w 55129"/>
              <a:gd name="connsiteY7" fmla="*/ 71595 h 77884"/>
              <a:gd name="connsiteX8" fmla="*/ 28860 w 55129"/>
              <a:gd name="connsiteY8" fmla="*/ 72890 h 77884"/>
              <a:gd name="connsiteX9" fmla="*/ 32375 w 55129"/>
              <a:gd name="connsiteY9" fmla="*/ 71040 h 77884"/>
              <a:gd name="connsiteX10" fmla="*/ 28490 w 55129"/>
              <a:gd name="connsiteY10" fmla="*/ 69190 h 77884"/>
              <a:gd name="connsiteX11" fmla="*/ 24975 w 55129"/>
              <a:gd name="connsiteY11" fmla="*/ 69745 h 77884"/>
              <a:gd name="connsiteX12" fmla="*/ 24975 w 55129"/>
              <a:gd name="connsiteY12" fmla="*/ 65490 h 77884"/>
              <a:gd name="connsiteX13" fmla="*/ 27195 w 55129"/>
              <a:gd name="connsiteY13" fmla="*/ 61975 h 77884"/>
              <a:gd name="connsiteX14" fmla="*/ 0 w 55129"/>
              <a:gd name="connsiteY14" fmla="*/ 31080 h 77884"/>
              <a:gd name="connsiteX15" fmla="*/ 30525 w 55129"/>
              <a:gd name="connsiteY15" fmla="*/ 0 h 77884"/>
              <a:gd name="connsiteX16" fmla="*/ 55130 w 55129"/>
              <a:gd name="connsiteY16" fmla="*/ 12210 h 77884"/>
              <a:gd name="connsiteX17" fmla="*/ 46805 w 55129"/>
              <a:gd name="connsiteY17" fmla="*/ 18315 h 77884"/>
              <a:gd name="connsiteX18" fmla="*/ 30710 w 55129"/>
              <a:gd name="connsiteY18" fmla="*/ 10360 h 77884"/>
              <a:gd name="connsiteX19" fmla="*/ 10545 w 55129"/>
              <a:gd name="connsiteY19" fmla="*/ 31080 h 77884"/>
              <a:gd name="connsiteX20" fmla="*/ 30710 w 55129"/>
              <a:gd name="connsiteY20" fmla="*/ 51800 h 77884"/>
              <a:gd name="connsiteX21" fmla="*/ 46805 w 55129"/>
              <a:gd name="connsiteY21" fmla="*/ 43475 h 778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55129" h="77884">
                <a:moveTo>
                  <a:pt x="46435" y="43290"/>
                </a:moveTo>
                <a:lnTo>
                  <a:pt x="54760" y="49765"/>
                </a:lnTo>
                <a:cubicBezTo>
                  <a:pt x="49950" y="56795"/>
                  <a:pt x="42180" y="61235"/>
                  <a:pt x="32745" y="61975"/>
                </a:cubicBezTo>
                <a:lnTo>
                  <a:pt x="31080" y="64935"/>
                </a:lnTo>
                <a:cubicBezTo>
                  <a:pt x="35150" y="65675"/>
                  <a:pt x="37555" y="67710"/>
                  <a:pt x="37555" y="71040"/>
                </a:cubicBezTo>
                <a:cubicBezTo>
                  <a:pt x="37555" y="75850"/>
                  <a:pt x="34040" y="77885"/>
                  <a:pt x="28860" y="77885"/>
                </a:cubicBezTo>
                <a:cubicBezTo>
                  <a:pt x="27380" y="77885"/>
                  <a:pt x="24790" y="77515"/>
                  <a:pt x="23310" y="76960"/>
                </a:cubicBezTo>
                <a:lnTo>
                  <a:pt x="23310" y="71595"/>
                </a:lnTo>
                <a:cubicBezTo>
                  <a:pt x="24605" y="72705"/>
                  <a:pt x="27195" y="72890"/>
                  <a:pt x="28860" y="72890"/>
                </a:cubicBezTo>
                <a:cubicBezTo>
                  <a:pt x="30710" y="72890"/>
                  <a:pt x="32375" y="72335"/>
                  <a:pt x="32375" y="71040"/>
                </a:cubicBezTo>
                <a:cubicBezTo>
                  <a:pt x="32375" y="69745"/>
                  <a:pt x="30895" y="69190"/>
                  <a:pt x="28490" y="69190"/>
                </a:cubicBezTo>
                <a:cubicBezTo>
                  <a:pt x="27750" y="69190"/>
                  <a:pt x="25530" y="69375"/>
                  <a:pt x="24975" y="69745"/>
                </a:cubicBezTo>
                <a:lnTo>
                  <a:pt x="24975" y="65490"/>
                </a:lnTo>
                <a:cubicBezTo>
                  <a:pt x="24975" y="65490"/>
                  <a:pt x="27195" y="61975"/>
                  <a:pt x="27195" y="61975"/>
                </a:cubicBezTo>
                <a:cubicBezTo>
                  <a:pt x="10915" y="60495"/>
                  <a:pt x="0" y="4791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4" name="Forma livre: Forma 183">
            <a:extLst>
              <a:ext uri="{FF2B5EF4-FFF2-40B4-BE49-F238E27FC236}">
                <a16:creationId xmlns:a16="http://schemas.microsoft.com/office/drawing/2014/main" id="{0C1B80AF-6E72-B679-F806-2042906252C6}"/>
              </a:ext>
            </a:extLst>
          </xdr:cNvPr>
          <xdr:cNvSpPr/>
        </xdr:nvSpPr>
        <xdr:spPr>
          <a:xfrm>
            <a:off x="3492684" y="1374867"/>
            <a:ext cx="57164" cy="76034"/>
          </a:xfrm>
          <a:custGeom>
            <a:avLst/>
            <a:gdLst>
              <a:gd name="connsiteX0" fmla="*/ 41440 w 57164"/>
              <a:gd name="connsiteY0" fmla="*/ 64380 h 76034"/>
              <a:gd name="connsiteX1" fmla="*/ 15540 w 57164"/>
              <a:gd name="connsiteY1" fmla="*/ 64380 h 76034"/>
              <a:gd name="connsiteX2" fmla="*/ 10915 w 57164"/>
              <a:gd name="connsiteY2" fmla="*/ 76035 h 76034"/>
              <a:gd name="connsiteX3" fmla="*/ 0 w 57164"/>
              <a:gd name="connsiteY3" fmla="*/ 76035 h 76034"/>
              <a:gd name="connsiteX4" fmla="*/ 24605 w 57164"/>
              <a:gd name="connsiteY4" fmla="*/ 15540 h 76034"/>
              <a:gd name="connsiteX5" fmla="*/ 32560 w 57164"/>
              <a:gd name="connsiteY5" fmla="*/ 15540 h 76034"/>
              <a:gd name="connsiteX6" fmla="*/ 57165 w 57164"/>
              <a:gd name="connsiteY6" fmla="*/ 76035 h 76034"/>
              <a:gd name="connsiteX7" fmla="*/ 46250 w 57164"/>
              <a:gd name="connsiteY7" fmla="*/ 76035 h 76034"/>
              <a:gd name="connsiteX8" fmla="*/ 41625 w 57164"/>
              <a:gd name="connsiteY8" fmla="*/ 64380 h 76034"/>
              <a:gd name="connsiteX9" fmla="*/ 22940 w 57164"/>
              <a:gd name="connsiteY9" fmla="*/ 0 h 76034"/>
              <a:gd name="connsiteX10" fmla="*/ 29785 w 57164"/>
              <a:gd name="connsiteY10" fmla="*/ 3145 h 76034"/>
              <a:gd name="connsiteX11" fmla="*/ 33855 w 57164"/>
              <a:gd name="connsiteY11" fmla="*/ 5550 h 76034"/>
              <a:gd name="connsiteX12" fmla="*/ 37185 w 57164"/>
              <a:gd name="connsiteY12" fmla="*/ 1295 h 76034"/>
              <a:gd name="connsiteX13" fmla="*/ 43105 w 57164"/>
              <a:gd name="connsiteY13" fmla="*/ 1295 h 76034"/>
              <a:gd name="connsiteX14" fmla="*/ 33855 w 57164"/>
              <a:gd name="connsiteY14" fmla="*/ 11470 h 76034"/>
              <a:gd name="connsiteX15" fmla="*/ 27010 w 57164"/>
              <a:gd name="connsiteY15" fmla="*/ 8140 h 76034"/>
              <a:gd name="connsiteX16" fmla="*/ 23310 w 57164"/>
              <a:gd name="connsiteY16" fmla="*/ 5920 h 76034"/>
              <a:gd name="connsiteX17" fmla="*/ 20165 w 57164"/>
              <a:gd name="connsiteY17" fmla="*/ 10175 h 76034"/>
              <a:gd name="connsiteX18" fmla="*/ 14245 w 57164"/>
              <a:gd name="connsiteY18" fmla="*/ 10175 h 76034"/>
              <a:gd name="connsiteX19" fmla="*/ 23125 w 57164"/>
              <a:gd name="connsiteY19" fmla="*/ 0 h 76034"/>
              <a:gd name="connsiteX20" fmla="*/ 37740 w 57164"/>
              <a:gd name="connsiteY20" fmla="*/ 54945 h 76034"/>
              <a:gd name="connsiteX21" fmla="*/ 28490 w 57164"/>
              <a:gd name="connsiteY21" fmla="*/ 31820 h 76034"/>
              <a:gd name="connsiteX22" fmla="*/ 19240 w 57164"/>
              <a:gd name="connsiteY22" fmla="*/ 54945 h 76034"/>
              <a:gd name="connsiteX23" fmla="*/ 37740 w 57164"/>
              <a:gd name="connsiteY23" fmla="*/ 54945 h 760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57164" h="76034">
                <a:moveTo>
                  <a:pt x="41440" y="64380"/>
                </a:moveTo>
                <a:lnTo>
                  <a:pt x="15540" y="64380"/>
                </a:lnTo>
                <a:lnTo>
                  <a:pt x="10915" y="76035"/>
                </a:lnTo>
                <a:lnTo>
                  <a:pt x="0" y="76035"/>
                </a:lnTo>
                <a:lnTo>
                  <a:pt x="24605" y="15540"/>
                </a:lnTo>
                <a:lnTo>
                  <a:pt x="32560" y="15540"/>
                </a:lnTo>
                <a:lnTo>
                  <a:pt x="57165" y="76035"/>
                </a:lnTo>
                <a:lnTo>
                  <a:pt x="46250" y="76035"/>
                </a:lnTo>
                <a:lnTo>
                  <a:pt x="41625" y="64380"/>
                </a:lnTo>
                <a:close/>
                <a:moveTo>
                  <a:pt x="22940" y="0"/>
                </a:moveTo>
                <a:cubicBezTo>
                  <a:pt x="26270" y="0"/>
                  <a:pt x="28305" y="1665"/>
                  <a:pt x="29785" y="3145"/>
                </a:cubicBezTo>
                <a:cubicBezTo>
                  <a:pt x="30895" y="4255"/>
                  <a:pt x="32005" y="5550"/>
                  <a:pt x="33855" y="5550"/>
                </a:cubicBezTo>
                <a:cubicBezTo>
                  <a:pt x="36445" y="5550"/>
                  <a:pt x="37185" y="3515"/>
                  <a:pt x="37185" y="1295"/>
                </a:cubicBezTo>
                <a:lnTo>
                  <a:pt x="43105" y="1295"/>
                </a:lnTo>
                <a:cubicBezTo>
                  <a:pt x="43105" y="7030"/>
                  <a:pt x="40145" y="11470"/>
                  <a:pt x="33855" y="11470"/>
                </a:cubicBezTo>
                <a:cubicBezTo>
                  <a:pt x="30155" y="11470"/>
                  <a:pt x="28305" y="9620"/>
                  <a:pt x="27010" y="8140"/>
                </a:cubicBezTo>
                <a:cubicBezTo>
                  <a:pt x="25715" y="6845"/>
                  <a:pt x="24790" y="5920"/>
                  <a:pt x="23310" y="5920"/>
                </a:cubicBezTo>
                <a:cubicBezTo>
                  <a:pt x="20905" y="5920"/>
                  <a:pt x="20165" y="8510"/>
                  <a:pt x="20165" y="10175"/>
                </a:cubicBezTo>
                <a:lnTo>
                  <a:pt x="14245" y="10175"/>
                </a:lnTo>
                <a:cubicBezTo>
                  <a:pt x="14245" y="4440"/>
                  <a:pt x="17390" y="0"/>
                  <a:pt x="23125" y="0"/>
                </a:cubicBezTo>
                <a:close/>
                <a:moveTo>
                  <a:pt x="37740" y="54945"/>
                </a:moveTo>
                <a:lnTo>
                  <a:pt x="28490" y="31820"/>
                </a:lnTo>
                <a:lnTo>
                  <a:pt x="19240" y="54945"/>
                </a:lnTo>
                <a:lnTo>
                  <a:pt x="37740" y="5494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5" name="Forma livre: Forma 184">
            <a:extLst>
              <a:ext uri="{FF2B5EF4-FFF2-40B4-BE49-F238E27FC236}">
                <a16:creationId xmlns:a16="http://schemas.microsoft.com/office/drawing/2014/main" id="{6F167C42-9DD6-B2D9-1DD1-5537317E12E0}"/>
              </a:ext>
            </a:extLst>
          </xdr:cNvPr>
          <xdr:cNvSpPr/>
        </xdr:nvSpPr>
        <xdr:spPr>
          <a:xfrm>
            <a:off x="3563724" y="1389667"/>
            <a:ext cx="60865" cy="62159"/>
          </a:xfrm>
          <a:custGeom>
            <a:avLst/>
            <a:gdLst>
              <a:gd name="connsiteX0" fmla="*/ 0 w 60865"/>
              <a:gd name="connsiteY0" fmla="*/ 31080 h 62159"/>
              <a:gd name="connsiteX1" fmla="*/ 30525 w 60865"/>
              <a:gd name="connsiteY1" fmla="*/ 0 h 62159"/>
              <a:gd name="connsiteX2" fmla="*/ 60865 w 60865"/>
              <a:gd name="connsiteY2" fmla="*/ 31080 h 62159"/>
              <a:gd name="connsiteX3" fmla="*/ 30525 w 60865"/>
              <a:gd name="connsiteY3" fmla="*/ 62160 h 62159"/>
              <a:gd name="connsiteX4" fmla="*/ 0 w 60865"/>
              <a:gd name="connsiteY4" fmla="*/ 31080 h 62159"/>
              <a:gd name="connsiteX5" fmla="*/ 50320 w 60865"/>
              <a:gd name="connsiteY5" fmla="*/ 31080 h 62159"/>
              <a:gd name="connsiteX6" fmla="*/ 30525 w 60865"/>
              <a:gd name="connsiteY6" fmla="*/ 10360 h 62159"/>
              <a:gd name="connsiteX7" fmla="*/ 10360 w 60865"/>
              <a:gd name="connsiteY7" fmla="*/ 31080 h 62159"/>
              <a:gd name="connsiteX8" fmla="*/ 30525 w 60865"/>
              <a:gd name="connsiteY8" fmla="*/ 51800 h 62159"/>
              <a:gd name="connsiteX9" fmla="*/ 50320 w 60865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5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655" y="62160"/>
                  <a:pt x="30525" y="62160"/>
                </a:cubicBezTo>
                <a:cubicBezTo>
                  <a:pt x="12395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6" name="Forma livre: Forma 185">
            <a:extLst>
              <a:ext uri="{FF2B5EF4-FFF2-40B4-BE49-F238E27FC236}">
                <a16:creationId xmlns:a16="http://schemas.microsoft.com/office/drawing/2014/main" id="{39F856F3-6960-984A-9F3F-482FEEA4A270}"/>
              </a:ext>
            </a:extLst>
          </xdr:cNvPr>
          <xdr:cNvSpPr/>
        </xdr:nvSpPr>
        <xdr:spPr>
          <a:xfrm>
            <a:off x="3673614" y="1389667"/>
            <a:ext cx="55129" cy="62159"/>
          </a:xfrm>
          <a:custGeom>
            <a:avLst/>
            <a:gdLst>
              <a:gd name="connsiteX0" fmla="*/ 30710 w 55129"/>
              <a:gd name="connsiteY0" fmla="*/ 10360 h 62159"/>
              <a:gd name="connsiteX1" fmla="*/ 10545 w 55129"/>
              <a:gd name="connsiteY1" fmla="*/ 31080 h 62159"/>
              <a:gd name="connsiteX2" fmla="*/ 30710 w 55129"/>
              <a:gd name="connsiteY2" fmla="*/ 51800 h 62159"/>
              <a:gd name="connsiteX3" fmla="*/ 46805 w 55129"/>
              <a:gd name="connsiteY3" fmla="*/ 43475 h 62159"/>
              <a:gd name="connsiteX4" fmla="*/ 55130 w 55129"/>
              <a:gd name="connsiteY4" fmla="*/ 49950 h 62159"/>
              <a:gd name="connsiteX5" fmla="*/ 30525 w 55129"/>
              <a:gd name="connsiteY5" fmla="*/ 62160 h 62159"/>
              <a:gd name="connsiteX6" fmla="*/ 0 w 55129"/>
              <a:gd name="connsiteY6" fmla="*/ 31080 h 62159"/>
              <a:gd name="connsiteX7" fmla="*/ 30525 w 55129"/>
              <a:gd name="connsiteY7" fmla="*/ 0 h 62159"/>
              <a:gd name="connsiteX8" fmla="*/ 55130 w 55129"/>
              <a:gd name="connsiteY8" fmla="*/ 12210 h 62159"/>
              <a:gd name="connsiteX9" fmla="*/ 46805 w 55129"/>
              <a:gd name="connsiteY9" fmla="*/ 18315 h 62159"/>
              <a:gd name="connsiteX10" fmla="*/ 30710 w 55129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29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7" name="Forma livre: Forma 186">
            <a:extLst>
              <a:ext uri="{FF2B5EF4-FFF2-40B4-BE49-F238E27FC236}">
                <a16:creationId xmlns:a16="http://schemas.microsoft.com/office/drawing/2014/main" id="{D659D844-5EAF-ACDE-CBCD-0A24DA340CD0}"/>
              </a:ext>
            </a:extLst>
          </xdr:cNvPr>
          <xdr:cNvSpPr/>
        </xdr:nvSpPr>
        <xdr:spPr>
          <a:xfrm>
            <a:off x="3748538" y="139040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8" name="Forma livre: Forma 187">
            <a:extLst>
              <a:ext uri="{FF2B5EF4-FFF2-40B4-BE49-F238E27FC236}">
                <a16:creationId xmlns:a16="http://schemas.microsoft.com/office/drawing/2014/main" id="{ABBAB139-972A-152B-A5FC-3B0EA9C268CC}"/>
              </a:ext>
            </a:extLst>
          </xdr:cNvPr>
          <xdr:cNvSpPr/>
        </xdr:nvSpPr>
        <xdr:spPr>
          <a:xfrm>
            <a:off x="3808848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9" name="Forma livre: Forma 188">
            <a:extLst>
              <a:ext uri="{FF2B5EF4-FFF2-40B4-BE49-F238E27FC236}">
                <a16:creationId xmlns:a16="http://schemas.microsoft.com/office/drawing/2014/main" id="{937BE23B-DD6D-C645-AEFF-3C22813632F9}"/>
              </a:ext>
            </a:extLst>
          </xdr:cNvPr>
          <xdr:cNvSpPr/>
        </xdr:nvSpPr>
        <xdr:spPr>
          <a:xfrm>
            <a:off x="3841038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0" name="Forma livre: Forma 189">
            <a:extLst>
              <a:ext uri="{FF2B5EF4-FFF2-40B4-BE49-F238E27FC236}">
                <a16:creationId xmlns:a16="http://schemas.microsoft.com/office/drawing/2014/main" id="{C3ADA756-A84E-1777-B32E-CCE830D2473B}"/>
              </a:ext>
            </a:extLst>
          </xdr:cNvPr>
          <xdr:cNvSpPr/>
        </xdr:nvSpPr>
        <xdr:spPr>
          <a:xfrm>
            <a:off x="3919848" y="1374682"/>
            <a:ext cx="57165" cy="76219"/>
          </a:xfrm>
          <a:custGeom>
            <a:avLst/>
            <a:gdLst>
              <a:gd name="connsiteX0" fmla="*/ 41440 w 57165"/>
              <a:gd name="connsiteY0" fmla="*/ 64565 h 76219"/>
              <a:gd name="connsiteX1" fmla="*/ 15540 w 57165"/>
              <a:gd name="connsiteY1" fmla="*/ 64565 h 76219"/>
              <a:gd name="connsiteX2" fmla="*/ 10915 w 57165"/>
              <a:gd name="connsiteY2" fmla="*/ 76220 h 76219"/>
              <a:gd name="connsiteX3" fmla="*/ 0 w 57165"/>
              <a:gd name="connsiteY3" fmla="*/ 76220 h 76219"/>
              <a:gd name="connsiteX4" fmla="*/ 24605 w 57165"/>
              <a:gd name="connsiteY4" fmla="*/ 15725 h 76219"/>
              <a:gd name="connsiteX5" fmla="*/ 32560 w 57165"/>
              <a:gd name="connsiteY5" fmla="*/ 15725 h 76219"/>
              <a:gd name="connsiteX6" fmla="*/ 57165 w 57165"/>
              <a:gd name="connsiteY6" fmla="*/ 76220 h 76219"/>
              <a:gd name="connsiteX7" fmla="*/ 46250 w 57165"/>
              <a:gd name="connsiteY7" fmla="*/ 76220 h 76219"/>
              <a:gd name="connsiteX8" fmla="*/ 41625 w 57165"/>
              <a:gd name="connsiteY8" fmla="*/ 64565 h 76219"/>
              <a:gd name="connsiteX9" fmla="*/ 37740 w 57165"/>
              <a:gd name="connsiteY9" fmla="*/ 55130 h 76219"/>
              <a:gd name="connsiteX10" fmla="*/ 28490 w 57165"/>
              <a:gd name="connsiteY10" fmla="*/ 32005 h 76219"/>
              <a:gd name="connsiteX11" fmla="*/ 19240 w 57165"/>
              <a:gd name="connsiteY11" fmla="*/ 55130 h 76219"/>
              <a:gd name="connsiteX12" fmla="*/ 37740 w 57165"/>
              <a:gd name="connsiteY12" fmla="*/ 55130 h 76219"/>
              <a:gd name="connsiteX13" fmla="*/ 37740 w 57165"/>
              <a:gd name="connsiteY13" fmla="*/ 0 h 76219"/>
              <a:gd name="connsiteX14" fmla="*/ 32560 w 57165"/>
              <a:gd name="connsiteY14" fmla="*/ 9990 h 76219"/>
              <a:gd name="connsiteX15" fmla="*/ 24235 w 57165"/>
              <a:gd name="connsiteY15" fmla="*/ 9990 h 76219"/>
              <a:gd name="connsiteX16" fmla="*/ 29045 w 57165"/>
              <a:gd name="connsiteY16" fmla="*/ 0 h 76219"/>
              <a:gd name="connsiteX17" fmla="*/ 37740 w 57165"/>
              <a:gd name="connsiteY17" fmla="*/ 0 h 76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7165" h="76219">
                <a:moveTo>
                  <a:pt x="41440" y="64565"/>
                </a:moveTo>
                <a:lnTo>
                  <a:pt x="15540" y="64565"/>
                </a:lnTo>
                <a:lnTo>
                  <a:pt x="10915" y="76220"/>
                </a:lnTo>
                <a:lnTo>
                  <a:pt x="0" y="76220"/>
                </a:lnTo>
                <a:lnTo>
                  <a:pt x="24605" y="15725"/>
                </a:lnTo>
                <a:lnTo>
                  <a:pt x="32560" y="15725"/>
                </a:lnTo>
                <a:lnTo>
                  <a:pt x="57165" y="76220"/>
                </a:lnTo>
                <a:lnTo>
                  <a:pt x="46250" y="76220"/>
                </a:lnTo>
                <a:lnTo>
                  <a:pt x="41625" y="64565"/>
                </a:lnTo>
                <a:close/>
                <a:moveTo>
                  <a:pt x="37740" y="55130"/>
                </a:moveTo>
                <a:lnTo>
                  <a:pt x="28490" y="32005"/>
                </a:lnTo>
                <a:lnTo>
                  <a:pt x="19240" y="55130"/>
                </a:lnTo>
                <a:lnTo>
                  <a:pt x="37740" y="55130"/>
                </a:lnTo>
                <a:close/>
                <a:moveTo>
                  <a:pt x="37740" y="0"/>
                </a:moveTo>
                <a:lnTo>
                  <a:pt x="32560" y="9990"/>
                </a:lnTo>
                <a:lnTo>
                  <a:pt x="24235" y="9990"/>
                </a:lnTo>
                <a:lnTo>
                  <a:pt x="29045" y="0"/>
                </a:lnTo>
                <a:lnTo>
                  <a:pt x="3774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1" name="Forma livre: Forma 190">
            <a:extLst>
              <a:ext uri="{FF2B5EF4-FFF2-40B4-BE49-F238E27FC236}">
                <a16:creationId xmlns:a16="http://schemas.microsoft.com/office/drawing/2014/main" id="{F9ED123E-F3CB-5E83-2726-32FA3D76594A}"/>
              </a:ext>
            </a:extLst>
          </xdr:cNvPr>
          <xdr:cNvSpPr/>
        </xdr:nvSpPr>
        <xdr:spPr>
          <a:xfrm>
            <a:off x="3985338" y="139040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2" name="Forma livre: Forma 191">
            <a:extLst>
              <a:ext uri="{FF2B5EF4-FFF2-40B4-BE49-F238E27FC236}">
                <a16:creationId xmlns:a16="http://schemas.microsoft.com/office/drawing/2014/main" id="{E1D38EBF-1684-E669-86C7-F345B05F40E0}"/>
              </a:ext>
            </a:extLst>
          </xdr:cNvPr>
          <xdr:cNvSpPr/>
        </xdr:nvSpPr>
        <xdr:spPr>
          <a:xfrm>
            <a:off x="4053233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3" name="Forma livre: Forma 192">
            <a:extLst>
              <a:ext uri="{FF2B5EF4-FFF2-40B4-BE49-F238E27FC236}">
                <a16:creationId xmlns:a16="http://schemas.microsoft.com/office/drawing/2014/main" id="{F4469544-1073-EC15-7F84-9724C22C5EC3}"/>
              </a:ext>
            </a:extLst>
          </xdr:cNvPr>
          <xdr:cNvSpPr/>
        </xdr:nvSpPr>
        <xdr:spPr>
          <a:xfrm>
            <a:off x="4084313" y="1389667"/>
            <a:ext cx="55130" cy="62159"/>
          </a:xfrm>
          <a:custGeom>
            <a:avLst/>
            <a:gdLst>
              <a:gd name="connsiteX0" fmla="*/ 30710 w 55130"/>
              <a:gd name="connsiteY0" fmla="*/ 10360 h 62159"/>
              <a:gd name="connsiteX1" fmla="*/ 10545 w 55130"/>
              <a:gd name="connsiteY1" fmla="*/ 31080 h 62159"/>
              <a:gd name="connsiteX2" fmla="*/ 30710 w 55130"/>
              <a:gd name="connsiteY2" fmla="*/ 51800 h 62159"/>
              <a:gd name="connsiteX3" fmla="*/ 46805 w 55130"/>
              <a:gd name="connsiteY3" fmla="*/ 43475 h 62159"/>
              <a:gd name="connsiteX4" fmla="*/ 55130 w 55130"/>
              <a:gd name="connsiteY4" fmla="*/ 49950 h 62159"/>
              <a:gd name="connsiteX5" fmla="*/ 30525 w 55130"/>
              <a:gd name="connsiteY5" fmla="*/ 62160 h 62159"/>
              <a:gd name="connsiteX6" fmla="*/ 0 w 55130"/>
              <a:gd name="connsiteY6" fmla="*/ 31080 h 62159"/>
              <a:gd name="connsiteX7" fmla="*/ 30525 w 55130"/>
              <a:gd name="connsiteY7" fmla="*/ 0 h 62159"/>
              <a:gd name="connsiteX8" fmla="*/ 55130 w 55130"/>
              <a:gd name="connsiteY8" fmla="*/ 12210 h 62159"/>
              <a:gd name="connsiteX9" fmla="*/ 46805 w 55130"/>
              <a:gd name="connsiteY9" fmla="*/ 18315 h 62159"/>
              <a:gd name="connsiteX10" fmla="*/ 30710 w 55130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30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4" name="Forma livre: Forma 193">
            <a:extLst>
              <a:ext uri="{FF2B5EF4-FFF2-40B4-BE49-F238E27FC236}">
                <a16:creationId xmlns:a16="http://schemas.microsoft.com/office/drawing/2014/main" id="{77125990-9097-550F-3F74-35CF86CF1D4C}"/>
              </a:ext>
            </a:extLst>
          </xdr:cNvPr>
          <xdr:cNvSpPr/>
        </xdr:nvSpPr>
        <xdr:spPr>
          <a:xfrm>
            <a:off x="4155353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5" name="Forma livre: Forma 194">
            <a:extLst>
              <a:ext uri="{FF2B5EF4-FFF2-40B4-BE49-F238E27FC236}">
                <a16:creationId xmlns:a16="http://schemas.microsoft.com/office/drawing/2014/main" id="{E78B9D7A-377D-C2A4-7803-BA2C64DEECF5}"/>
              </a:ext>
            </a:extLst>
          </xdr:cNvPr>
          <xdr:cNvSpPr/>
        </xdr:nvSpPr>
        <xdr:spPr>
          <a:xfrm>
            <a:off x="2736220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6" name="Forma livre: Forma 195">
            <a:extLst>
              <a:ext uri="{FF2B5EF4-FFF2-40B4-BE49-F238E27FC236}">
                <a16:creationId xmlns:a16="http://schemas.microsoft.com/office/drawing/2014/main" id="{FE44B0BB-FFDA-3208-3BEE-97DAB17B607F}"/>
              </a:ext>
            </a:extLst>
          </xdr:cNvPr>
          <xdr:cNvSpPr/>
        </xdr:nvSpPr>
        <xdr:spPr>
          <a:xfrm>
            <a:off x="282594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7" name="Forma livre: Forma 196">
            <a:extLst>
              <a:ext uri="{FF2B5EF4-FFF2-40B4-BE49-F238E27FC236}">
                <a16:creationId xmlns:a16="http://schemas.microsoft.com/office/drawing/2014/main" id="{45D3126F-84EE-FC55-974D-8F4FD6684A73}"/>
              </a:ext>
            </a:extLst>
          </xdr:cNvPr>
          <xdr:cNvSpPr/>
        </xdr:nvSpPr>
        <xdr:spPr>
          <a:xfrm>
            <a:off x="2895690" y="1487717"/>
            <a:ext cx="46619" cy="61419"/>
          </a:xfrm>
          <a:custGeom>
            <a:avLst/>
            <a:gdLst>
              <a:gd name="connsiteX0" fmla="*/ 46435 w 46619"/>
              <a:gd name="connsiteY0" fmla="*/ 0 h 61419"/>
              <a:gd name="connsiteX1" fmla="*/ 46435 w 46619"/>
              <a:gd name="connsiteY1" fmla="*/ 39405 h 61419"/>
              <a:gd name="connsiteX2" fmla="*/ 23125 w 46619"/>
              <a:gd name="connsiteY2" fmla="*/ 61420 h 61419"/>
              <a:gd name="connsiteX3" fmla="*/ 0 w 46619"/>
              <a:gd name="connsiteY3" fmla="*/ 39405 h 61419"/>
              <a:gd name="connsiteX4" fmla="*/ 0 w 46619"/>
              <a:gd name="connsiteY4" fmla="*/ 0 h 61419"/>
              <a:gd name="connsiteX5" fmla="*/ 10360 w 46619"/>
              <a:gd name="connsiteY5" fmla="*/ 0 h 61419"/>
              <a:gd name="connsiteX6" fmla="*/ 10360 w 46619"/>
              <a:gd name="connsiteY6" fmla="*/ 38295 h 61419"/>
              <a:gd name="connsiteX7" fmla="*/ 23310 w 46619"/>
              <a:gd name="connsiteY7" fmla="*/ 51430 h 61419"/>
              <a:gd name="connsiteX8" fmla="*/ 36260 w 46619"/>
              <a:gd name="connsiteY8" fmla="*/ 38295 h 61419"/>
              <a:gd name="connsiteX9" fmla="*/ 36260 w 46619"/>
              <a:gd name="connsiteY9" fmla="*/ 0 h 61419"/>
              <a:gd name="connsiteX10" fmla="*/ 46620 w 46619"/>
              <a:gd name="connsiteY10" fmla="*/ 0 h 614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6619" h="61419">
                <a:moveTo>
                  <a:pt x="46435" y="0"/>
                </a:moveTo>
                <a:lnTo>
                  <a:pt x="46435" y="39405"/>
                </a:lnTo>
                <a:cubicBezTo>
                  <a:pt x="46435" y="51430"/>
                  <a:pt x="38110" y="61420"/>
                  <a:pt x="23125" y="61420"/>
                </a:cubicBezTo>
                <a:cubicBezTo>
                  <a:pt x="8140" y="61420"/>
                  <a:pt x="0" y="51430"/>
                  <a:pt x="0" y="39405"/>
                </a:cubicBezTo>
                <a:lnTo>
                  <a:pt x="0" y="0"/>
                </a:lnTo>
                <a:lnTo>
                  <a:pt x="10360" y="0"/>
                </a:lnTo>
                <a:lnTo>
                  <a:pt x="10360" y="38295"/>
                </a:lnTo>
                <a:cubicBezTo>
                  <a:pt x="10360" y="47175"/>
                  <a:pt x="15910" y="51430"/>
                  <a:pt x="23310" y="51430"/>
                </a:cubicBezTo>
                <a:cubicBezTo>
                  <a:pt x="30710" y="51430"/>
                  <a:pt x="36260" y="47360"/>
                  <a:pt x="36260" y="38295"/>
                </a:cubicBezTo>
                <a:lnTo>
                  <a:pt x="36260" y="0"/>
                </a:lnTo>
                <a:lnTo>
                  <a:pt x="4662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8" name="Forma livre: Forma 197">
            <a:extLst>
              <a:ext uri="{FF2B5EF4-FFF2-40B4-BE49-F238E27FC236}">
                <a16:creationId xmlns:a16="http://schemas.microsoft.com/office/drawing/2014/main" id="{99177B68-2B4D-3DE2-5773-D305F0D3DF1A}"/>
              </a:ext>
            </a:extLst>
          </xdr:cNvPr>
          <xdr:cNvSpPr/>
        </xdr:nvSpPr>
        <xdr:spPr>
          <a:xfrm>
            <a:off x="296210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9" name="Forma livre: Forma 198">
            <a:extLst>
              <a:ext uri="{FF2B5EF4-FFF2-40B4-BE49-F238E27FC236}">
                <a16:creationId xmlns:a16="http://schemas.microsoft.com/office/drawing/2014/main" id="{D240FB1D-749E-7271-3456-D8791088B2F3}"/>
              </a:ext>
            </a:extLst>
          </xdr:cNvPr>
          <xdr:cNvSpPr/>
        </xdr:nvSpPr>
        <xdr:spPr>
          <a:xfrm>
            <a:off x="3029075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0" name="Forma livre: Forma 199">
            <a:extLst>
              <a:ext uri="{FF2B5EF4-FFF2-40B4-BE49-F238E27FC236}">
                <a16:creationId xmlns:a16="http://schemas.microsoft.com/office/drawing/2014/main" id="{BFAC0C86-9C55-BA6A-D89A-D377872D8CAF}"/>
              </a:ext>
            </a:extLst>
          </xdr:cNvPr>
          <xdr:cNvSpPr/>
        </xdr:nvSpPr>
        <xdr:spPr>
          <a:xfrm>
            <a:off x="3096970" y="1487717"/>
            <a:ext cx="40330" cy="60494"/>
          </a:xfrm>
          <a:custGeom>
            <a:avLst/>
            <a:gdLst>
              <a:gd name="connsiteX0" fmla="*/ 10360 w 40330"/>
              <a:gd name="connsiteY0" fmla="*/ 9435 h 60494"/>
              <a:gd name="connsiteX1" fmla="*/ 10360 w 40330"/>
              <a:gd name="connsiteY1" fmla="*/ 25530 h 60494"/>
              <a:gd name="connsiteX2" fmla="*/ 38480 w 40330"/>
              <a:gd name="connsiteY2" fmla="*/ 25530 h 60494"/>
              <a:gd name="connsiteX3" fmla="*/ 38480 w 40330"/>
              <a:gd name="connsiteY3" fmla="*/ 34965 h 60494"/>
              <a:gd name="connsiteX4" fmla="*/ 10360 w 40330"/>
              <a:gd name="connsiteY4" fmla="*/ 34965 h 60494"/>
              <a:gd name="connsiteX5" fmla="*/ 10360 w 40330"/>
              <a:gd name="connsiteY5" fmla="*/ 51060 h 60494"/>
              <a:gd name="connsiteX6" fmla="*/ 40330 w 40330"/>
              <a:gd name="connsiteY6" fmla="*/ 51060 h 60494"/>
              <a:gd name="connsiteX7" fmla="*/ 40330 w 40330"/>
              <a:gd name="connsiteY7" fmla="*/ 60495 h 60494"/>
              <a:gd name="connsiteX8" fmla="*/ 0 w 40330"/>
              <a:gd name="connsiteY8" fmla="*/ 60495 h 60494"/>
              <a:gd name="connsiteX9" fmla="*/ 0 w 40330"/>
              <a:gd name="connsiteY9" fmla="*/ 0 h 60494"/>
              <a:gd name="connsiteX10" fmla="*/ 40330 w 40330"/>
              <a:gd name="connsiteY10" fmla="*/ 0 h 60494"/>
              <a:gd name="connsiteX11" fmla="*/ 40330 w 40330"/>
              <a:gd name="connsiteY11" fmla="*/ 9435 h 60494"/>
              <a:gd name="connsiteX12" fmla="*/ 10360 w 40330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30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1" name="Forma livre: Forma 200">
            <a:extLst>
              <a:ext uri="{FF2B5EF4-FFF2-40B4-BE49-F238E27FC236}">
                <a16:creationId xmlns:a16="http://schemas.microsoft.com/office/drawing/2014/main" id="{3D51652F-1D59-BD32-29F6-5DCFB3FBE923}"/>
              </a:ext>
            </a:extLst>
          </xdr:cNvPr>
          <xdr:cNvSpPr/>
        </xdr:nvSpPr>
        <xdr:spPr>
          <a:xfrm>
            <a:off x="3158760" y="1487717"/>
            <a:ext cx="48284" cy="60494"/>
          </a:xfrm>
          <a:custGeom>
            <a:avLst/>
            <a:gdLst>
              <a:gd name="connsiteX0" fmla="*/ 48285 w 48284"/>
              <a:gd name="connsiteY0" fmla="*/ 0 h 60494"/>
              <a:gd name="connsiteX1" fmla="*/ 48285 w 48284"/>
              <a:gd name="connsiteY1" fmla="*/ 60495 h 60494"/>
              <a:gd name="connsiteX2" fmla="*/ 38295 w 48284"/>
              <a:gd name="connsiteY2" fmla="*/ 60495 h 60494"/>
              <a:gd name="connsiteX3" fmla="*/ 10360 w 48284"/>
              <a:gd name="connsiteY3" fmla="*/ 17945 h 60494"/>
              <a:gd name="connsiteX4" fmla="*/ 10360 w 48284"/>
              <a:gd name="connsiteY4" fmla="*/ 60495 h 60494"/>
              <a:gd name="connsiteX5" fmla="*/ 0 w 48284"/>
              <a:gd name="connsiteY5" fmla="*/ 60495 h 60494"/>
              <a:gd name="connsiteX6" fmla="*/ 0 w 48284"/>
              <a:gd name="connsiteY6" fmla="*/ 0 h 60494"/>
              <a:gd name="connsiteX7" fmla="*/ 9990 w 48284"/>
              <a:gd name="connsiteY7" fmla="*/ 0 h 60494"/>
              <a:gd name="connsiteX8" fmla="*/ 37925 w 48284"/>
              <a:gd name="connsiteY8" fmla="*/ 42550 h 60494"/>
              <a:gd name="connsiteX9" fmla="*/ 37925 w 48284"/>
              <a:gd name="connsiteY9" fmla="*/ 0 h 60494"/>
              <a:gd name="connsiteX10" fmla="*/ 48285 w 48284"/>
              <a:gd name="connsiteY10" fmla="*/ 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8284" h="60494">
                <a:moveTo>
                  <a:pt x="48285" y="0"/>
                </a:moveTo>
                <a:lnTo>
                  <a:pt x="48285" y="60495"/>
                </a:lnTo>
                <a:lnTo>
                  <a:pt x="38295" y="60495"/>
                </a:lnTo>
                <a:lnTo>
                  <a:pt x="10360" y="1794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9990" y="0"/>
                </a:lnTo>
                <a:lnTo>
                  <a:pt x="37925" y="42550"/>
                </a:lnTo>
                <a:lnTo>
                  <a:pt x="37925" y="0"/>
                </a:lnTo>
                <a:lnTo>
                  <a:pt x="48285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2" name="Forma livre: Forma 201">
            <a:extLst>
              <a:ext uri="{FF2B5EF4-FFF2-40B4-BE49-F238E27FC236}">
                <a16:creationId xmlns:a16="http://schemas.microsoft.com/office/drawing/2014/main" id="{BAB94AAE-B7CE-7545-DC80-CA62A4FE1355}"/>
              </a:ext>
            </a:extLst>
          </xdr:cNvPr>
          <xdr:cNvSpPr/>
        </xdr:nvSpPr>
        <xdr:spPr>
          <a:xfrm>
            <a:off x="3227209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3" name="Forma livre: Forma 202">
            <a:extLst>
              <a:ext uri="{FF2B5EF4-FFF2-40B4-BE49-F238E27FC236}">
                <a16:creationId xmlns:a16="http://schemas.microsoft.com/office/drawing/2014/main" id="{961FABB8-6CF3-DEFA-A248-B7215590C1F0}"/>
              </a:ext>
            </a:extLst>
          </xdr:cNvPr>
          <xdr:cNvSpPr/>
        </xdr:nvSpPr>
        <xdr:spPr>
          <a:xfrm>
            <a:off x="3284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4" name="Forma livre: Forma 203">
            <a:extLst>
              <a:ext uri="{FF2B5EF4-FFF2-40B4-BE49-F238E27FC236}">
                <a16:creationId xmlns:a16="http://schemas.microsoft.com/office/drawing/2014/main" id="{FB94A3A2-DFB9-7500-758F-E18EC3A31531}"/>
              </a:ext>
            </a:extLst>
          </xdr:cNvPr>
          <xdr:cNvSpPr/>
        </xdr:nvSpPr>
        <xdr:spPr>
          <a:xfrm>
            <a:off x="3359854" y="1487717"/>
            <a:ext cx="47729" cy="60494"/>
          </a:xfrm>
          <a:custGeom>
            <a:avLst/>
            <a:gdLst>
              <a:gd name="connsiteX0" fmla="*/ 47730 w 47729"/>
              <a:gd name="connsiteY0" fmla="*/ 43105 h 60494"/>
              <a:gd name="connsiteX1" fmla="*/ 29785 w 47729"/>
              <a:gd name="connsiteY1" fmla="*/ 60495 h 60494"/>
              <a:gd name="connsiteX2" fmla="*/ 0 w 47729"/>
              <a:gd name="connsiteY2" fmla="*/ 60495 h 60494"/>
              <a:gd name="connsiteX3" fmla="*/ 0 w 47729"/>
              <a:gd name="connsiteY3" fmla="*/ 0 h 60494"/>
              <a:gd name="connsiteX4" fmla="*/ 28120 w 47729"/>
              <a:gd name="connsiteY4" fmla="*/ 0 h 60494"/>
              <a:gd name="connsiteX5" fmla="*/ 45510 w 47729"/>
              <a:gd name="connsiteY5" fmla="*/ 16835 h 60494"/>
              <a:gd name="connsiteX6" fmla="*/ 39405 w 47729"/>
              <a:gd name="connsiteY6" fmla="*/ 29230 h 60494"/>
              <a:gd name="connsiteX7" fmla="*/ 47730 w 47729"/>
              <a:gd name="connsiteY7" fmla="*/ 43290 h 60494"/>
              <a:gd name="connsiteX8" fmla="*/ 10360 w 47729"/>
              <a:gd name="connsiteY8" fmla="*/ 24975 h 60494"/>
              <a:gd name="connsiteX9" fmla="*/ 26455 w 47729"/>
              <a:gd name="connsiteY9" fmla="*/ 24975 h 60494"/>
              <a:gd name="connsiteX10" fmla="*/ 34780 w 47729"/>
              <a:gd name="connsiteY10" fmla="*/ 17205 h 60494"/>
              <a:gd name="connsiteX11" fmla="*/ 26455 w 47729"/>
              <a:gd name="connsiteY11" fmla="*/ 9435 h 60494"/>
              <a:gd name="connsiteX12" fmla="*/ 10360 w 47729"/>
              <a:gd name="connsiteY12" fmla="*/ 9435 h 60494"/>
              <a:gd name="connsiteX13" fmla="*/ 10360 w 47729"/>
              <a:gd name="connsiteY13" fmla="*/ 25160 h 60494"/>
              <a:gd name="connsiteX14" fmla="*/ 37000 w 47729"/>
              <a:gd name="connsiteY14" fmla="*/ 42180 h 60494"/>
              <a:gd name="connsiteX15" fmla="*/ 28305 w 47729"/>
              <a:gd name="connsiteY15" fmla="*/ 33670 h 60494"/>
              <a:gd name="connsiteX16" fmla="*/ 10360 w 47729"/>
              <a:gd name="connsiteY16" fmla="*/ 33670 h 60494"/>
              <a:gd name="connsiteX17" fmla="*/ 10360 w 47729"/>
              <a:gd name="connsiteY17" fmla="*/ 50875 h 60494"/>
              <a:gd name="connsiteX18" fmla="*/ 28305 w 47729"/>
              <a:gd name="connsiteY18" fmla="*/ 50875 h 60494"/>
              <a:gd name="connsiteX19" fmla="*/ 37000 w 47729"/>
              <a:gd name="connsiteY19" fmla="*/ 4218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7729" h="60494">
                <a:moveTo>
                  <a:pt x="47730" y="43105"/>
                </a:moveTo>
                <a:cubicBezTo>
                  <a:pt x="47730" y="53835"/>
                  <a:pt x="39220" y="60495"/>
                  <a:pt x="2978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8120" y="0"/>
                </a:lnTo>
                <a:cubicBezTo>
                  <a:pt x="37370" y="0"/>
                  <a:pt x="45510" y="6105"/>
                  <a:pt x="45510" y="16835"/>
                </a:cubicBezTo>
                <a:cubicBezTo>
                  <a:pt x="45510" y="22755"/>
                  <a:pt x="43105" y="26825"/>
                  <a:pt x="39405" y="29230"/>
                </a:cubicBezTo>
                <a:cubicBezTo>
                  <a:pt x="44400" y="31820"/>
                  <a:pt x="47730" y="36445"/>
                  <a:pt x="47730" y="43290"/>
                </a:cubicBezTo>
                <a:close/>
                <a:moveTo>
                  <a:pt x="10360" y="24975"/>
                </a:moveTo>
                <a:lnTo>
                  <a:pt x="26455" y="24975"/>
                </a:lnTo>
                <a:cubicBezTo>
                  <a:pt x="31635" y="24975"/>
                  <a:pt x="34780" y="21830"/>
                  <a:pt x="34780" y="17205"/>
                </a:cubicBezTo>
                <a:cubicBezTo>
                  <a:pt x="34780" y="12580"/>
                  <a:pt x="31450" y="9435"/>
                  <a:pt x="26455" y="9435"/>
                </a:cubicBezTo>
                <a:lnTo>
                  <a:pt x="10360" y="9435"/>
                </a:lnTo>
                <a:lnTo>
                  <a:pt x="10360" y="25160"/>
                </a:lnTo>
                <a:close/>
                <a:moveTo>
                  <a:pt x="37000" y="42180"/>
                </a:moveTo>
                <a:cubicBezTo>
                  <a:pt x="37000" y="37370"/>
                  <a:pt x="33485" y="33670"/>
                  <a:pt x="28305" y="33670"/>
                </a:cubicBezTo>
                <a:lnTo>
                  <a:pt x="10360" y="33670"/>
                </a:lnTo>
                <a:lnTo>
                  <a:pt x="10360" y="50875"/>
                </a:lnTo>
                <a:lnTo>
                  <a:pt x="28305" y="50875"/>
                </a:lnTo>
                <a:cubicBezTo>
                  <a:pt x="33670" y="50875"/>
                  <a:pt x="37000" y="46990"/>
                  <a:pt x="37000" y="421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5" name="Forma livre: Forma 204">
            <a:extLst>
              <a:ext uri="{FF2B5EF4-FFF2-40B4-BE49-F238E27FC236}">
                <a16:creationId xmlns:a16="http://schemas.microsoft.com/office/drawing/2014/main" id="{FB78096E-34D8-7D80-9FDF-4BDB248C4631}"/>
              </a:ext>
            </a:extLst>
          </xdr:cNvPr>
          <xdr:cNvSpPr/>
        </xdr:nvSpPr>
        <xdr:spPr>
          <a:xfrm>
            <a:off x="3427194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6" name="Forma livre: Forma 205">
            <a:extLst>
              <a:ext uri="{FF2B5EF4-FFF2-40B4-BE49-F238E27FC236}">
                <a16:creationId xmlns:a16="http://schemas.microsoft.com/office/drawing/2014/main" id="{D7C72FD7-5B28-D162-B3F3-0FF831DD3D6A}"/>
              </a:ext>
            </a:extLst>
          </xdr:cNvPr>
          <xdr:cNvSpPr/>
        </xdr:nvSpPr>
        <xdr:spPr>
          <a:xfrm>
            <a:off x="3459569" y="148771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7" name="Forma livre: Forma 206">
            <a:extLst>
              <a:ext uri="{FF2B5EF4-FFF2-40B4-BE49-F238E27FC236}">
                <a16:creationId xmlns:a16="http://schemas.microsoft.com/office/drawing/2014/main" id="{4E3640D4-C7AC-4548-6D9B-AC988904DECA}"/>
              </a:ext>
            </a:extLst>
          </xdr:cNvPr>
          <xdr:cNvSpPr/>
        </xdr:nvSpPr>
        <xdr:spPr>
          <a:xfrm>
            <a:off x="3519879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8" name="Forma livre: Forma 207">
            <a:extLst>
              <a:ext uri="{FF2B5EF4-FFF2-40B4-BE49-F238E27FC236}">
                <a16:creationId xmlns:a16="http://schemas.microsoft.com/office/drawing/2014/main" id="{55D71141-AEFA-2EBE-3DFD-43C5A446163A}"/>
              </a:ext>
            </a:extLst>
          </xdr:cNvPr>
          <xdr:cNvSpPr/>
        </xdr:nvSpPr>
        <xdr:spPr>
          <a:xfrm>
            <a:off x="3552254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9" name="Forma livre: Forma 208">
            <a:extLst>
              <a:ext uri="{FF2B5EF4-FFF2-40B4-BE49-F238E27FC236}">
                <a16:creationId xmlns:a16="http://schemas.microsoft.com/office/drawing/2014/main" id="{A5F76F06-DB18-7B9D-B2D3-DB23147836AC}"/>
              </a:ext>
            </a:extLst>
          </xdr:cNvPr>
          <xdr:cNvSpPr/>
        </xdr:nvSpPr>
        <xdr:spPr>
          <a:xfrm>
            <a:off x="3617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0" name="Forma livre: Forma 209">
            <a:extLst>
              <a:ext uri="{FF2B5EF4-FFF2-40B4-BE49-F238E27FC236}">
                <a16:creationId xmlns:a16="http://schemas.microsoft.com/office/drawing/2014/main" id="{C108C3EA-136E-64F6-1B86-5E3608407F33}"/>
              </a:ext>
            </a:extLst>
          </xdr:cNvPr>
          <xdr:cNvSpPr/>
        </xdr:nvSpPr>
        <xdr:spPr>
          <a:xfrm>
            <a:off x="3693039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1" name="Forma livre: Forma 210">
            <a:extLst>
              <a:ext uri="{FF2B5EF4-FFF2-40B4-BE49-F238E27FC236}">
                <a16:creationId xmlns:a16="http://schemas.microsoft.com/office/drawing/2014/main" id="{E219308B-528B-2464-D02E-F1CEC2225539}"/>
              </a:ext>
            </a:extLst>
          </xdr:cNvPr>
          <xdr:cNvSpPr/>
        </xdr:nvSpPr>
        <xdr:spPr>
          <a:xfrm>
            <a:off x="3765003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2" name="Forma livre: Forma 211">
            <a:extLst>
              <a:ext uri="{FF2B5EF4-FFF2-40B4-BE49-F238E27FC236}">
                <a16:creationId xmlns:a16="http://schemas.microsoft.com/office/drawing/2014/main" id="{075C1233-5CF5-100A-8515-F0C03DED0C95}"/>
              </a:ext>
            </a:extLst>
          </xdr:cNvPr>
          <xdr:cNvSpPr/>
        </xdr:nvSpPr>
        <xdr:spPr>
          <a:xfrm>
            <a:off x="1907237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3" name="Forma livre: Forma 212">
            <a:extLst>
              <a:ext uri="{FF2B5EF4-FFF2-40B4-BE49-F238E27FC236}">
                <a16:creationId xmlns:a16="http://schemas.microsoft.com/office/drawing/2014/main" id="{90CBB16D-8029-425A-77CC-32974841041C}"/>
              </a:ext>
            </a:extLst>
          </xdr:cNvPr>
          <xdr:cNvSpPr/>
        </xdr:nvSpPr>
        <xdr:spPr>
          <a:xfrm>
            <a:off x="2391011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4" name="Forma livre: Forma 213">
            <a:extLst>
              <a:ext uri="{FF2B5EF4-FFF2-40B4-BE49-F238E27FC236}">
                <a16:creationId xmlns:a16="http://schemas.microsoft.com/office/drawing/2014/main" id="{A48FC796-EA8B-28BE-3D09-6C38CA67F228}"/>
              </a:ext>
            </a:extLst>
          </xdr:cNvPr>
          <xdr:cNvSpPr/>
        </xdr:nvSpPr>
        <xdr:spPr>
          <a:xfrm>
            <a:off x="1707286" y="1478652"/>
            <a:ext cx="178120" cy="112294"/>
          </a:xfrm>
          <a:custGeom>
            <a:avLst/>
            <a:gdLst>
              <a:gd name="connsiteX0" fmla="*/ 74521 w 178120"/>
              <a:gd name="connsiteY0" fmla="*/ 65120 h 112294"/>
              <a:gd name="connsiteX1" fmla="*/ 144451 w 178120"/>
              <a:gd name="connsiteY1" fmla="*/ 0 h 112294"/>
              <a:gd name="connsiteX2" fmla="*/ 95796 w 178120"/>
              <a:gd name="connsiteY2" fmla="*/ 16280 h 112294"/>
              <a:gd name="connsiteX3" fmla="*/ 70266 w 178120"/>
              <a:gd name="connsiteY3" fmla="*/ 12210 h 112294"/>
              <a:gd name="connsiteX4" fmla="*/ 6441 w 178120"/>
              <a:gd name="connsiteY4" fmla="*/ 74925 h 112294"/>
              <a:gd name="connsiteX5" fmla="*/ 1631 w 178120"/>
              <a:gd name="connsiteY5" fmla="*/ 98790 h 112294"/>
              <a:gd name="connsiteX6" fmla="*/ 21611 w 178120"/>
              <a:gd name="connsiteY6" fmla="*/ 112295 h 112294"/>
              <a:gd name="connsiteX7" fmla="*/ 178121 w 178120"/>
              <a:gd name="connsiteY7" fmla="*/ 112295 h 112294"/>
              <a:gd name="connsiteX8" fmla="*/ 178121 w 178120"/>
              <a:gd name="connsiteY8" fmla="*/ 65120 h 112294"/>
              <a:gd name="connsiteX9" fmla="*/ 74521 w 178120"/>
              <a:gd name="connsiteY9" fmla="*/ 65120 h 1122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120" h="112294">
                <a:moveTo>
                  <a:pt x="74521" y="65120"/>
                </a:moveTo>
                <a:lnTo>
                  <a:pt x="144451" y="0"/>
                </a:lnTo>
                <a:cubicBezTo>
                  <a:pt x="130946" y="10175"/>
                  <a:pt x="114111" y="16280"/>
                  <a:pt x="95796" y="16280"/>
                </a:cubicBezTo>
                <a:cubicBezTo>
                  <a:pt x="86916" y="16280"/>
                  <a:pt x="78406" y="14800"/>
                  <a:pt x="70266" y="12210"/>
                </a:cubicBezTo>
                <a:lnTo>
                  <a:pt x="6441" y="74925"/>
                </a:lnTo>
                <a:cubicBezTo>
                  <a:pt x="151" y="81030"/>
                  <a:pt x="-1699" y="90650"/>
                  <a:pt x="1631" y="98790"/>
                </a:cubicBezTo>
                <a:cubicBezTo>
                  <a:pt x="4961" y="106930"/>
                  <a:pt x="12916" y="112295"/>
                  <a:pt x="21611" y="112295"/>
                </a:cubicBezTo>
                <a:lnTo>
                  <a:pt x="178121" y="112295"/>
                </a:lnTo>
                <a:lnTo>
                  <a:pt x="178121" y="65120"/>
                </a:lnTo>
                <a:lnTo>
                  <a:pt x="74521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5" name="Forma livre: Forma 214">
            <a:extLst>
              <a:ext uri="{FF2B5EF4-FFF2-40B4-BE49-F238E27FC236}">
                <a16:creationId xmlns:a16="http://schemas.microsoft.com/office/drawing/2014/main" id="{17008D95-6E4E-2F2C-0C47-B1B374313461}"/>
              </a:ext>
            </a:extLst>
          </xdr:cNvPr>
          <xdr:cNvSpPr/>
        </xdr:nvSpPr>
        <xdr:spPr>
          <a:xfrm>
            <a:off x="2524396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6" name="Forma livre: Forma 215">
            <a:extLst>
              <a:ext uri="{FF2B5EF4-FFF2-40B4-BE49-F238E27FC236}">
                <a16:creationId xmlns:a16="http://schemas.microsoft.com/office/drawing/2014/main" id="{315EFEF7-8095-395B-416E-A86FAC18FDF9}"/>
              </a:ext>
            </a:extLst>
          </xdr:cNvPr>
          <xdr:cNvSpPr/>
        </xdr:nvSpPr>
        <xdr:spPr>
          <a:xfrm>
            <a:off x="2453541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5 w 194434"/>
              <a:gd name="connsiteY1" fmla="*/ 0 h 52724"/>
              <a:gd name="connsiteX2" fmla="*/ 194435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5" y="0"/>
                </a:lnTo>
                <a:lnTo>
                  <a:pt x="19443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7" name="Forma livre: Forma 216">
            <a:extLst>
              <a:ext uri="{FF2B5EF4-FFF2-40B4-BE49-F238E27FC236}">
                <a16:creationId xmlns:a16="http://schemas.microsoft.com/office/drawing/2014/main" id="{28240E1F-5FE1-16E4-CD0B-FBCD78E07D04}"/>
              </a:ext>
            </a:extLst>
          </xdr:cNvPr>
          <xdr:cNvSpPr/>
        </xdr:nvSpPr>
        <xdr:spPr>
          <a:xfrm>
            <a:off x="2524396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8" name="Forma livre: Forma 217">
            <a:extLst>
              <a:ext uri="{FF2B5EF4-FFF2-40B4-BE49-F238E27FC236}">
                <a16:creationId xmlns:a16="http://schemas.microsoft.com/office/drawing/2014/main" id="{78E29E0A-4949-E302-DF47-602D1C7BB4AE}"/>
              </a:ext>
            </a:extLst>
          </xdr:cNvPr>
          <xdr:cNvSpPr/>
        </xdr:nvSpPr>
        <xdr:spPr>
          <a:xfrm>
            <a:off x="3196315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9" name="Forma livre: Forma 218">
            <a:extLst>
              <a:ext uri="{FF2B5EF4-FFF2-40B4-BE49-F238E27FC236}">
                <a16:creationId xmlns:a16="http://schemas.microsoft.com/office/drawing/2014/main" id="{31C97968-A5CC-292F-B1CC-C5991CDC3997}"/>
              </a:ext>
            </a:extLst>
          </xdr:cNvPr>
          <xdr:cNvSpPr/>
        </xdr:nvSpPr>
        <xdr:spPr>
          <a:xfrm>
            <a:off x="2206381" y="105685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0" name="Forma livre: Forma 219">
            <a:extLst>
              <a:ext uri="{FF2B5EF4-FFF2-40B4-BE49-F238E27FC236}">
                <a16:creationId xmlns:a16="http://schemas.microsoft.com/office/drawing/2014/main" id="{81E0CE58-704B-62AC-D0B6-DB9C09BC72BB}"/>
              </a:ext>
            </a:extLst>
          </xdr:cNvPr>
          <xdr:cNvSpPr/>
        </xdr:nvSpPr>
        <xdr:spPr>
          <a:xfrm>
            <a:off x="2206381" y="93771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1" name="Forma livre: Forma 220">
            <a:extLst>
              <a:ext uri="{FF2B5EF4-FFF2-40B4-BE49-F238E27FC236}">
                <a16:creationId xmlns:a16="http://schemas.microsoft.com/office/drawing/2014/main" id="{92EC76ED-0A0D-EFF6-2059-AC9F062CE799}"/>
              </a:ext>
            </a:extLst>
          </xdr:cNvPr>
          <xdr:cNvSpPr/>
        </xdr:nvSpPr>
        <xdr:spPr>
          <a:xfrm>
            <a:off x="2276681" y="105204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2" name="Forma livre: Forma 221">
            <a:extLst>
              <a:ext uri="{FF2B5EF4-FFF2-40B4-BE49-F238E27FC236}">
                <a16:creationId xmlns:a16="http://schemas.microsoft.com/office/drawing/2014/main" id="{5BA9C120-836A-C6DD-D01F-16B830661E8D}"/>
              </a:ext>
            </a:extLst>
          </xdr:cNvPr>
          <xdr:cNvSpPr/>
        </xdr:nvSpPr>
        <xdr:spPr>
          <a:xfrm>
            <a:off x="1707437" y="105648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3" name="Forma livre: Forma 222">
            <a:extLst>
              <a:ext uri="{FF2B5EF4-FFF2-40B4-BE49-F238E27FC236}">
                <a16:creationId xmlns:a16="http://schemas.microsoft.com/office/drawing/2014/main" id="{0C026B83-1B48-7168-F2FD-700B769AE050}"/>
              </a:ext>
            </a:extLst>
          </xdr:cNvPr>
          <xdr:cNvSpPr/>
        </xdr:nvSpPr>
        <xdr:spPr>
          <a:xfrm>
            <a:off x="1707437" y="93734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4" name="Forma livre: Forma 223">
            <a:extLst>
              <a:ext uri="{FF2B5EF4-FFF2-40B4-BE49-F238E27FC236}">
                <a16:creationId xmlns:a16="http://schemas.microsoft.com/office/drawing/2014/main" id="{441BAA3C-37CA-3708-6105-6608BFAFCDDE}"/>
              </a:ext>
            </a:extLst>
          </xdr:cNvPr>
          <xdr:cNvSpPr/>
        </xdr:nvSpPr>
        <xdr:spPr>
          <a:xfrm>
            <a:off x="1777737" y="105167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5" name="Forma livre: Forma 224">
            <a:extLst>
              <a:ext uri="{FF2B5EF4-FFF2-40B4-BE49-F238E27FC236}">
                <a16:creationId xmlns:a16="http://schemas.microsoft.com/office/drawing/2014/main" id="{7B62ED91-1408-8F32-C8D7-231EC4AE00C7}"/>
              </a:ext>
            </a:extLst>
          </xdr:cNvPr>
          <xdr:cNvSpPr/>
        </xdr:nvSpPr>
        <xdr:spPr>
          <a:xfrm rot="17823598">
            <a:off x="3431718" y="868298"/>
            <a:ext cx="70854" cy="33299"/>
          </a:xfrm>
          <a:custGeom>
            <a:avLst/>
            <a:gdLst>
              <a:gd name="connsiteX0" fmla="*/ 0 w 70854"/>
              <a:gd name="connsiteY0" fmla="*/ 0 h 33299"/>
              <a:gd name="connsiteX1" fmla="*/ 70855 w 70854"/>
              <a:gd name="connsiteY1" fmla="*/ 0 h 33299"/>
              <a:gd name="connsiteX2" fmla="*/ 70855 w 70854"/>
              <a:gd name="connsiteY2" fmla="*/ 33300 h 33299"/>
              <a:gd name="connsiteX3" fmla="*/ 0 w 70854"/>
              <a:gd name="connsiteY3" fmla="*/ 33300 h 332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854" h="33299">
                <a:moveTo>
                  <a:pt x="0" y="0"/>
                </a:moveTo>
                <a:lnTo>
                  <a:pt x="70855" y="0"/>
                </a:lnTo>
                <a:lnTo>
                  <a:pt x="70855" y="33300"/>
                </a:lnTo>
                <a:lnTo>
                  <a:pt x="0" y="3330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6" name="Forma livre: Forma 225">
            <a:extLst>
              <a:ext uri="{FF2B5EF4-FFF2-40B4-BE49-F238E27FC236}">
                <a16:creationId xmlns:a16="http://schemas.microsoft.com/office/drawing/2014/main" id="{CEF33496-AB73-5CA7-28D2-AE049C878C11}"/>
              </a:ext>
            </a:extLst>
          </xdr:cNvPr>
          <xdr:cNvSpPr/>
        </xdr:nvSpPr>
        <xdr:spPr>
          <a:xfrm>
            <a:off x="3582779" y="937158"/>
            <a:ext cx="126724" cy="288414"/>
          </a:xfrm>
          <a:custGeom>
            <a:avLst/>
            <a:gdLst>
              <a:gd name="connsiteX0" fmla="*/ 61790 w 126724"/>
              <a:gd name="connsiteY0" fmla="*/ 0 h 288414"/>
              <a:gd name="connsiteX1" fmla="*/ 0 w 126724"/>
              <a:gd name="connsiteY1" fmla="*/ 0 h 288414"/>
              <a:gd name="connsiteX2" fmla="*/ 96200 w 126724"/>
              <a:gd name="connsiteY2" fmla="*/ 288415 h 288414"/>
              <a:gd name="connsiteX3" fmla="*/ 126725 w 126724"/>
              <a:gd name="connsiteY3" fmla="*/ 192770 h 288414"/>
              <a:gd name="connsiteX4" fmla="*/ 61790 w 126724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6724" h="288414">
                <a:moveTo>
                  <a:pt x="61790" y="0"/>
                </a:moveTo>
                <a:lnTo>
                  <a:pt x="0" y="0"/>
                </a:lnTo>
                <a:lnTo>
                  <a:pt x="96200" y="288415"/>
                </a:lnTo>
                <a:lnTo>
                  <a:pt x="126725" y="192770"/>
                </a:lnTo>
                <a:lnTo>
                  <a:pt x="6179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7" name="Forma livre: Forma 226">
            <a:extLst>
              <a:ext uri="{FF2B5EF4-FFF2-40B4-BE49-F238E27FC236}">
                <a16:creationId xmlns:a16="http://schemas.microsoft.com/office/drawing/2014/main" id="{7FCF63F9-E62C-744C-BB92-BD0556A8C6E0}"/>
              </a:ext>
            </a:extLst>
          </xdr:cNvPr>
          <xdr:cNvSpPr/>
        </xdr:nvSpPr>
        <xdr:spPr>
          <a:xfrm>
            <a:off x="3709504" y="937158"/>
            <a:ext cx="125429" cy="288414"/>
          </a:xfrm>
          <a:custGeom>
            <a:avLst/>
            <a:gdLst>
              <a:gd name="connsiteX0" fmla="*/ 63640 w 125429"/>
              <a:gd name="connsiteY0" fmla="*/ 0 h 288414"/>
              <a:gd name="connsiteX1" fmla="*/ 0 w 125429"/>
              <a:gd name="connsiteY1" fmla="*/ 192770 h 288414"/>
              <a:gd name="connsiteX2" fmla="*/ 31265 w 125429"/>
              <a:gd name="connsiteY2" fmla="*/ 288415 h 288414"/>
              <a:gd name="connsiteX3" fmla="*/ 125430 w 125429"/>
              <a:gd name="connsiteY3" fmla="*/ 0 h 288414"/>
              <a:gd name="connsiteX4" fmla="*/ 63640 w 125429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5429" h="288414">
                <a:moveTo>
                  <a:pt x="63640" y="0"/>
                </a:moveTo>
                <a:lnTo>
                  <a:pt x="0" y="192770"/>
                </a:lnTo>
                <a:lnTo>
                  <a:pt x="31265" y="288415"/>
                </a:lnTo>
                <a:lnTo>
                  <a:pt x="125430" y="0"/>
                </a:lnTo>
                <a:lnTo>
                  <a:pt x="63640" y="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8" name="Forma livre: Forma 227">
            <a:extLst>
              <a:ext uri="{FF2B5EF4-FFF2-40B4-BE49-F238E27FC236}">
                <a16:creationId xmlns:a16="http://schemas.microsoft.com/office/drawing/2014/main" id="{6606B1A6-C722-825F-DBB9-2A89484A2499}"/>
              </a:ext>
            </a:extLst>
          </xdr:cNvPr>
          <xdr:cNvSpPr/>
        </xdr:nvSpPr>
        <xdr:spPr>
          <a:xfrm>
            <a:off x="3678979" y="1129927"/>
            <a:ext cx="61789" cy="95644"/>
          </a:xfrm>
          <a:custGeom>
            <a:avLst/>
            <a:gdLst>
              <a:gd name="connsiteX0" fmla="*/ 0 w 61789"/>
              <a:gd name="connsiteY0" fmla="*/ 95645 h 95644"/>
              <a:gd name="connsiteX1" fmla="*/ 61790 w 61789"/>
              <a:gd name="connsiteY1" fmla="*/ 95645 h 95644"/>
              <a:gd name="connsiteX2" fmla="*/ 30525 w 61789"/>
              <a:gd name="connsiteY2" fmla="*/ 0 h 95644"/>
              <a:gd name="connsiteX3" fmla="*/ 0 w 61789"/>
              <a:gd name="connsiteY3" fmla="*/ 95645 h 956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1789" h="95644">
                <a:moveTo>
                  <a:pt x="0" y="95645"/>
                </a:moveTo>
                <a:lnTo>
                  <a:pt x="61790" y="95645"/>
                </a:lnTo>
                <a:lnTo>
                  <a:pt x="30525" y="0"/>
                </a:lnTo>
                <a:lnTo>
                  <a:pt x="0" y="9564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9" name="Forma livre: Forma 228">
            <a:extLst>
              <a:ext uri="{FF2B5EF4-FFF2-40B4-BE49-F238E27FC236}">
                <a16:creationId xmlns:a16="http://schemas.microsoft.com/office/drawing/2014/main" id="{8948C549-F007-96E2-5F93-2E45862B484C}"/>
              </a:ext>
            </a:extLst>
          </xdr:cNvPr>
          <xdr:cNvSpPr/>
        </xdr:nvSpPr>
        <xdr:spPr>
          <a:xfrm>
            <a:off x="4121498" y="1172847"/>
            <a:ext cx="91019" cy="52724"/>
          </a:xfrm>
          <a:custGeom>
            <a:avLst/>
            <a:gdLst>
              <a:gd name="connsiteX0" fmla="*/ 0 w 91019"/>
              <a:gd name="connsiteY0" fmla="*/ 0 h 52724"/>
              <a:gd name="connsiteX1" fmla="*/ 91020 w 91019"/>
              <a:gd name="connsiteY1" fmla="*/ 0 h 52724"/>
              <a:gd name="connsiteX2" fmla="*/ 91020 w 91019"/>
              <a:gd name="connsiteY2" fmla="*/ 52725 h 52724"/>
              <a:gd name="connsiteX3" fmla="*/ 0 w 9101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019" h="52724">
                <a:moveTo>
                  <a:pt x="0" y="0"/>
                </a:moveTo>
                <a:lnTo>
                  <a:pt x="91020" y="0"/>
                </a:lnTo>
                <a:lnTo>
                  <a:pt x="9102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0" name="Forma livre: Forma 229">
            <a:extLst>
              <a:ext uri="{FF2B5EF4-FFF2-40B4-BE49-F238E27FC236}">
                <a16:creationId xmlns:a16="http://schemas.microsoft.com/office/drawing/2014/main" id="{F2BC7376-106F-B46B-FC3E-F0E48B0B56BB}"/>
              </a:ext>
            </a:extLst>
          </xdr:cNvPr>
          <xdr:cNvSpPr/>
        </xdr:nvSpPr>
        <xdr:spPr>
          <a:xfrm>
            <a:off x="4068958" y="937158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89 h 235689"/>
              <a:gd name="connsiteX3" fmla="*/ 0 w 52724"/>
              <a:gd name="connsiteY3" fmla="*/ 235689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89"/>
                </a:lnTo>
                <a:lnTo>
                  <a:pt x="0" y="235689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1" name="Forma livre: Forma 230">
            <a:extLst>
              <a:ext uri="{FF2B5EF4-FFF2-40B4-BE49-F238E27FC236}">
                <a16:creationId xmlns:a16="http://schemas.microsoft.com/office/drawing/2014/main" id="{7E435E6F-E782-F4EC-E716-08B2A8FAA491}"/>
              </a:ext>
            </a:extLst>
          </xdr:cNvPr>
          <xdr:cNvSpPr/>
        </xdr:nvSpPr>
        <xdr:spPr>
          <a:xfrm>
            <a:off x="4068958" y="1172847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2" name="Forma livre: Forma 231">
            <a:extLst>
              <a:ext uri="{FF2B5EF4-FFF2-40B4-BE49-F238E27FC236}">
                <a16:creationId xmlns:a16="http://schemas.microsoft.com/office/drawing/2014/main" id="{EAC36AD3-3219-FD90-1549-7821F2D80284}"/>
              </a:ext>
            </a:extLst>
          </xdr:cNvPr>
          <xdr:cNvSpPr/>
        </xdr:nvSpPr>
        <xdr:spPr>
          <a:xfrm>
            <a:off x="3871008" y="1107727"/>
            <a:ext cx="149664" cy="117844"/>
          </a:xfrm>
          <a:custGeom>
            <a:avLst/>
            <a:gdLst>
              <a:gd name="connsiteX0" fmla="*/ 52540 w 149664"/>
              <a:gd name="connsiteY0" fmla="*/ 65120 h 117844"/>
              <a:gd name="connsiteX1" fmla="*/ 52540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540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65120"/>
                </a:moveTo>
                <a:lnTo>
                  <a:pt x="52540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540" y="6512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3" name="Forma livre: Forma 232">
            <a:extLst>
              <a:ext uri="{FF2B5EF4-FFF2-40B4-BE49-F238E27FC236}">
                <a16:creationId xmlns:a16="http://schemas.microsoft.com/office/drawing/2014/main" id="{AE5905D2-3BF3-7FBF-A2DB-A6D5A1841F73}"/>
              </a:ext>
            </a:extLst>
          </xdr:cNvPr>
          <xdr:cNvSpPr/>
        </xdr:nvSpPr>
        <xdr:spPr>
          <a:xfrm>
            <a:off x="3871008" y="937158"/>
            <a:ext cx="149664" cy="117844"/>
          </a:xfrm>
          <a:custGeom>
            <a:avLst/>
            <a:gdLst>
              <a:gd name="connsiteX0" fmla="*/ 52540 w 149664"/>
              <a:gd name="connsiteY0" fmla="*/ 52725 h 117844"/>
              <a:gd name="connsiteX1" fmla="*/ 52540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540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52725"/>
                </a:moveTo>
                <a:lnTo>
                  <a:pt x="52540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54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4" name="Forma livre: Forma 233">
            <a:extLst>
              <a:ext uri="{FF2B5EF4-FFF2-40B4-BE49-F238E27FC236}">
                <a16:creationId xmlns:a16="http://schemas.microsoft.com/office/drawing/2014/main" id="{AB0D1E82-0219-07E2-C7FB-DC7249DBEE59}"/>
              </a:ext>
            </a:extLst>
          </xdr:cNvPr>
          <xdr:cNvSpPr/>
        </xdr:nvSpPr>
        <xdr:spPr>
          <a:xfrm>
            <a:off x="3923548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5" name="Forma livre: Forma 234">
            <a:extLst>
              <a:ext uri="{FF2B5EF4-FFF2-40B4-BE49-F238E27FC236}">
                <a16:creationId xmlns:a16="http://schemas.microsoft.com/office/drawing/2014/main" id="{3F150BC6-BD67-F008-1551-1117F491ADDA}"/>
              </a:ext>
            </a:extLst>
          </xdr:cNvPr>
          <xdr:cNvSpPr/>
        </xdr:nvSpPr>
        <xdr:spPr>
          <a:xfrm>
            <a:off x="3871008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6" name="Forma livre: Forma 235">
            <a:extLst>
              <a:ext uri="{FF2B5EF4-FFF2-40B4-BE49-F238E27FC236}">
                <a16:creationId xmlns:a16="http://schemas.microsoft.com/office/drawing/2014/main" id="{E67A6D44-C317-8193-0108-343D225624CA}"/>
              </a:ext>
            </a:extLst>
          </xdr:cNvPr>
          <xdr:cNvSpPr/>
        </xdr:nvSpPr>
        <xdr:spPr>
          <a:xfrm>
            <a:off x="2683496" y="1107727"/>
            <a:ext cx="149664" cy="117844"/>
          </a:xfrm>
          <a:custGeom>
            <a:avLst/>
            <a:gdLst>
              <a:gd name="connsiteX0" fmla="*/ 52725 w 149664"/>
              <a:gd name="connsiteY0" fmla="*/ 65120 h 117844"/>
              <a:gd name="connsiteX1" fmla="*/ 52725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725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65120"/>
                </a:moveTo>
                <a:lnTo>
                  <a:pt x="52725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725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7" name="Forma livre: Forma 236">
            <a:extLst>
              <a:ext uri="{FF2B5EF4-FFF2-40B4-BE49-F238E27FC236}">
                <a16:creationId xmlns:a16="http://schemas.microsoft.com/office/drawing/2014/main" id="{007098D4-3092-1A91-748E-53B9CB0D37F9}"/>
              </a:ext>
            </a:extLst>
          </xdr:cNvPr>
          <xdr:cNvSpPr/>
        </xdr:nvSpPr>
        <xdr:spPr>
          <a:xfrm>
            <a:off x="2683496" y="937158"/>
            <a:ext cx="149664" cy="117844"/>
          </a:xfrm>
          <a:custGeom>
            <a:avLst/>
            <a:gdLst>
              <a:gd name="connsiteX0" fmla="*/ 52725 w 149664"/>
              <a:gd name="connsiteY0" fmla="*/ 52725 h 117844"/>
              <a:gd name="connsiteX1" fmla="*/ 52725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725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52725"/>
                </a:moveTo>
                <a:lnTo>
                  <a:pt x="52725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725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8" name="Forma livre: Forma 237">
            <a:extLst>
              <a:ext uri="{FF2B5EF4-FFF2-40B4-BE49-F238E27FC236}">
                <a16:creationId xmlns:a16="http://schemas.microsoft.com/office/drawing/2014/main" id="{2F610F1E-5375-460E-5147-099123652DA7}"/>
              </a:ext>
            </a:extLst>
          </xdr:cNvPr>
          <xdr:cNvSpPr/>
        </xdr:nvSpPr>
        <xdr:spPr>
          <a:xfrm>
            <a:off x="2736220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9" name="Forma livre: Forma 238">
            <a:extLst>
              <a:ext uri="{FF2B5EF4-FFF2-40B4-BE49-F238E27FC236}">
                <a16:creationId xmlns:a16="http://schemas.microsoft.com/office/drawing/2014/main" id="{AE941CB7-4D10-3BB6-5CE5-8F6909784E78}"/>
              </a:ext>
            </a:extLst>
          </xdr:cNvPr>
          <xdr:cNvSpPr/>
        </xdr:nvSpPr>
        <xdr:spPr>
          <a:xfrm>
            <a:off x="2683496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0" name="Forma livre: Forma 239">
            <a:extLst>
              <a:ext uri="{FF2B5EF4-FFF2-40B4-BE49-F238E27FC236}">
                <a16:creationId xmlns:a16="http://schemas.microsoft.com/office/drawing/2014/main" id="{64571CE5-1B52-844F-D628-655927E80158}"/>
              </a:ext>
            </a:extLst>
          </xdr:cNvPr>
          <xdr:cNvSpPr/>
        </xdr:nvSpPr>
        <xdr:spPr>
          <a:xfrm>
            <a:off x="1957742" y="937158"/>
            <a:ext cx="80844" cy="286194"/>
          </a:xfrm>
          <a:custGeom>
            <a:avLst/>
            <a:gdLst>
              <a:gd name="connsiteX0" fmla="*/ 80845 w 80844"/>
              <a:gd name="connsiteY0" fmla="*/ 286194 h 286194"/>
              <a:gd name="connsiteX1" fmla="*/ 80845 w 80844"/>
              <a:gd name="connsiteY1" fmla="*/ 232175 h 286194"/>
              <a:gd name="connsiteX2" fmla="*/ 52725 w 80844"/>
              <a:gd name="connsiteY2" fmla="*/ 184260 h 286194"/>
              <a:gd name="connsiteX3" fmla="*/ 52725 w 80844"/>
              <a:gd name="connsiteY3" fmla="*/ 0 h 286194"/>
              <a:gd name="connsiteX4" fmla="*/ 0 w 80844"/>
              <a:gd name="connsiteY4" fmla="*/ 0 h 286194"/>
              <a:gd name="connsiteX5" fmla="*/ 0 w 80844"/>
              <a:gd name="connsiteY5" fmla="*/ 183150 h 286194"/>
              <a:gd name="connsiteX6" fmla="*/ 80475 w 80844"/>
              <a:gd name="connsiteY6" fmla="*/ 286194 h 286194"/>
              <a:gd name="connsiteX7" fmla="*/ 80475 w 80844"/>
              <a:gd name="connsiteY7" fmla="*/ 286194 h 286194"/>
              <a:gd name="connsiteX8" fmla="*/ 80845 w 80844"/>
              <a:gd name="connsiteY8" fmla="*/ 286194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80845" y="286194"/>
                </a:moveTo>
                <a:lnTo>
                  <a:pt x="80845" y="232175"/>
                </a:lnTo>
                <a:cubicBezTo>
                  <a:pt x="64195" y="222740"/>
                  <a:pt x="52725" y="204795"/>
                  <a:pt x="52725" y="184260"/>
                </a:cubicBezTo>
                <a:lnTo>
                  <a:pt x="52725" y="0"/>
                </a:lnTo>
                <a:lnTo>
                  <a:pt x="0" y="0"/>
                </a:lnTo>
                <a:lnTo>
                  <a:pt x="0" y="183150"/>
                </a:lnTo>
                <a:cubicBezTo>
                  <a:pt x="0" y="232915"/>
                  <a:pt x="34225" y="274724"/>
                  <a:pt x="80475" y="286194"/>
                </a:cubicBezTo>
                <a:lnTo>
                  <a:pt x="80475" y="286194"/>
                </a:lnTo>
                <a:cubicBezTo>
                  <a:pt x="80475" y="286194"/>
                  <a:pt x="80660" y="286194"/>
                  <a:pt x="80845" y="286194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1" name="Forma livre: Forma 240">
            <a:extLst>
              <a:ext uri="{FF2B5EF4-FFF2-40B4-BE49-F238E27FC236}">
                <a16:creationId xmlns:a16="http://schemas.microsoft.com/office/drawing/2014/main" id="{E6428B35-9B5E-BD7C-B7D2-EB39D937B7C3}"/>
              </a:ext>
            </a:extLst>
          </xdr:cNvPr>
          <xdr:cNvSpPr/>
        </xdr:nvSpPr>
        <xdr:spPr>
          <a:xfrm>
            <a:off x="2091127" y="937158"/>
            <a:ext cx="80844" cy="286194"/>
          </a:xfrm>
          <a:custGeom>
            <a:avLst/>
            <a:gdLst>
              <a:gd name="connsiteX0" fmla="*/ 28120 w 80844"/>
              <a:gd name="connsiteY0" fmla="*/ 0 h 286194"/>
              <a:gd name="connsiteX1" fmla="*/ 28120 w 80844"/>
              <a:gd name="connsiteY1" fmla="*/ 184260 h 286194"/>
              <a:gd name="connsiteX2" fmla="*/ 0 w 80844"/>
              <a:gd name="connsiteY2" fmla="*/ 232175 h 286194"/>
              <a:gd name="connsiteX3" fmla="*/ 0 w 80844"/>
              <a:gd name="connsiteY3" fmla="*/ 286194 h 286194"/>
              <a:gd name="connsiteX4" fmla="*/ 370 w 80844"/>
              <a:gd name="connsiteY4" fmla="*/ 286194 h 286194"/>
              <a:gd name="connsiteX5" fmla="*/ 370 w 80844"/>
              <a:gd name="connsiteY5" fmla="*/ 286194 h 286194"/>
              <a:gd name="connsiteX6" fmla="*/ 80845 w 80844"/>
              <a:gd name="connsiteY6" fmla="*/ 183150 h 286194"/>
              <a:gd name="connsiteX7" fmla="*/ 80845 w 80844"/>
              <a:gd name="connsiteY7" fmla="*/ 0 h 286194"/>
              <a:gd name="connsiteX8" fmla="*/ 28120 w 80844"/>
              <a:gd name="connsiteY8" fmla="*/ 0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28120" y="0"/>
                </a:moveTo>
                <a:lnTo>
                  <a:pt x="28120" y="184260"/>
                </a:lnTo>
                <a:cubicBezTo>
                  <a:pt x="28120" y="204795"/>
                  <a:pt x="16835" y="222740"/>
                  <a:pt x="0" y="232175"/>
                </a:cubicBezTo>
                <a:lnTo>
                  <a:pt x="0" y="286194"/>
                </a:lnTo>
                <a:cubicBezTo>
                  <a:pt x="0" y="286194"/>
                  <a:pt x="185" y="286194"/>
                  <a:pt x="370" y="286194"/>
                </a:cubicBezTo>
                <a:lnTo>
                  <a:pt x="370" y="286194"/>
                </a:lnTo>
                <a:cubicBezTo>
                  <a:pt x="46620" y="274724"/>
                  <a:pt x="80845" y="232915"/>
                  <a:pt x="80845" y="183150"/>
                </a:cubicBezTo>
                <a:lnTo>
                  <a:pt x="80845" y="0"/>
                </a:lnTo>
                <a:lnTo>
                  <a:pt x="28120" y="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2" name="Forma livre: Forma 241">
            <a:extLst>
              <a:ext uri="{FF2B5EF4-FFF2-40B4-BE49-F238E27FC236}">
                <a16:creationId xmlns:a16="http://schemas.microsoft.com/office/drawing/2014/main" id="{BCBB9402-F5FF-CC35-8B6E-6ED9705D00BF}"/>
              </a:ext>
            </a:extLst>
          </xdr:cNvPr>
          <xdr:cNvSpPr/>
        </xdr:nvSpPr>
        <xdr:spPr>
          <a:xfrm>
            <a:off x="2038772" y="1169517"/>
            <a:ext cx="52724" cy="57349"/>
          </a:xfrm>
          <a:custGeom>
            <a:avLst/>
            <a:gdLst>
              <a:gd name="connsiteX0" fmla="*/ 52540 w 52724"/>
              <a:gd name="connsiteY0" fmla="*/ 0 h 57349"/>
              <a:gd name="connsiteX1" fmla="*/ 51245 w 52724"/>
              <a:gd name="connsiteY1" fmla="*/ 740 h 57349"/>
              <a:gd name="connsiteX2" fmla="*/ 51245 w 52724"/>
              <a:gd name="connsiteY2" fmla="*/ 740 h 57349"/>
              <a:gd name="connsiteX3" fmla="*/ 26270 w 52724"/>
              <a:gd name="connsiteY3" fmla="*/ 7215 h 57349"/>
              <a:gd name="connsiteX4" fmla="*/ 1295 w 52724"/>
              <a:gd name="connsiteY4" fmla="*/ 925 h 57349"/>
              <a:gd name="connsiteX5" fmla="*/ 1295 w 52724"/>
              <a:gd name="connsiteY5" fmla="*/ 925 h 57349"/>
              <a:gd name="connsiteX6" fmla="*/ 0 w 52724"/>
              <a:gd name="connsiteY6" fmla="*/ 185 h 57349"/>
              <a:gd name="connsiteX7" fmla="*/ 0 w 52724"/>
              <a:gd name="connsiteY7" fmla="*/ 54205 h 57349"/>
              <a:gd name="connsiteX8" fmla="*/ 25530 w 52724"/>
              <a:gd name="connsiteY8" fmla="*/ 57350 h 57349"/>
              <a:gd name="connsiteX9" fmla="*/ 27195 w 52724"/>
              <a:gd name="connsiteY9" fmla="*/ 57350 h 57349"/>
              <a:gd name="connsiteX10" fmla="*/ 52725 w 52724"/>
              <a:gd name="connsiteY10" fmla="*/ 54205 h 57349"/>
              <a:gd name="connsiteX11" fmla="*/ 52725 w 52724"/>
              <a:gd name="connsiteY11" fmla="*/ 185 h 573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2724" h="57349">
                <a:moveTo>
                  <a:pt x="52540" y="0"/>
                </a:moveTo>
                <a:cubicBezTo>
                  <a:pt x="52540" y="0"/>
                  <a:pt x="51615" y="555"/>
                  <a:pt x="51245" y="740"/>
                </a:cubicBezTo>
                <a:lnTo>
                  <a:pt x="51245" y="740"/>
                </a:lnTo>
                <a:cubicBezTo>
                  <a:pt x="43845" y="4810"/>
                  <a:pt x="35335" y="7030"/>
                  <a:pt x="26270" y="7215"/>
                </a:cubicBezTo>
                <a:cubicBezTo>
                  <a:pt x="17205" y="7215"/>
                  <a:pt x="8695" y="4810"/>
                  <a:pt x="1295" y="925"/>
                </a:cubicBezTo>
                <a:lnTo>
                  <a:pt x="1295" y="925"/>
                </a:lnTo>
                <a:cubicBezTo>
                  <a:pt x="1295" y="925"/>
                  <a:pt x="370" y="370"/>
                  <a:pt x="0" y="185"/>
                </a:cubicBezTo>
                <a:lnTo>
                  <a:pt x="0" y="54205"/>
                </a:lnTo>
                <a:cubicBezTo>
                  <a:pt x="8140" y="56240"/>
                  <a:pt x="16650" y="57350"/>
                  <a:pt x="25530" y="57350"/>
                </a:cubicBezTo>
                <a:lnTo>
                  <a:pt x="27195" y="57350"/>
                </a:lnTo>
                <a:cubicBezTo>
                  <a:pt x="36075" y="57350"/>
                  <a:pt x="44585" y="56240"/>
                  <a:pt x="52725" y="54205"/>
                </a:cubicBezTo>
                <a:lnTo>
                  <a:pt x="52725" y="18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3" name="Forma livre: Forma 242">
            <a:extLst>
              <a:ext uri="{FF2B5EF4-FFF2-40B4-BE49-F238E27FC236}">
                <a16:creationId xmlns:a16="http://schemas.microsoft.com/office/drawing/2014/main" id="{13A1DEF8-2957-1179-3085-4EFC4CB313F2}"/>
              </a:ext>
            </a:extLst>
          </xdr:cNvPr>
          <xdr:cNvSpPr/>
        </xdr:nvSpPr>
        <xdr:spPr>
          <a:xfrm>
            <a:off x="2942865" y="936233"/>
            <a:ext cx="161504" cy="289154"/>
          </a:xfrm>
          <a:custGeom>
            <a:avLst/>
            <a:gdLst>
              <a:gd name="connsiteX0" fmla="*/ 81215 w 161504"/>
              <a:gd name="connsiteY0" fmla="*/ 3145 h 289154"/>
              <a:gd name="connsiteX1" fmla="*/ 81215 w 161504"/>
              <a:gd name="connsiteY1" fmla="*/ 3145 h 289154"/>
              <a:gd name="connsiteX2" fmla="*/ 55315 w 161504"/>
              <a:gd name="connsiteY2" fmla="*/ 0 h 289154"/>
              <a:gd name="connsiteX3" fmla="*/ 53650 w 161504"/>
              <a:gd name="connsiteY3" fmla="*/ 0 h 289154"/>
              <a:gd name="connsiteX4" fmla="*/ 27750 w 161504"/>
              <a:gd name="connsiteY4" fmla="*/ 3145 h 289154"/>
              <a:gd name="connsiteX5" fmla="*/ 27750 w 161504"/>
              <a:gd name="connsiteY5" fmla="*/ 3145 h 289154"/>
              <a:gd name="connsiteX6" fmla="*/ 0 w 161504"/>
              <a:gd name="connsiteY6" fmla="*/ 14615 h 289154"/>
              <a:gd name="connsiteX7" fmla="*/ 0 w 161504"/>
              <a:gd name="connsiteY7" fmla="*/ 105080 h 289154"/>
              <a:gd name="connsiteX8" fmla="*/ 29415 w 161504"/>
              <a:gd name="connsiteY8" fmla="*/ 56425 h 289154"/>
              <a:gd name="connsiteX9" fmla="*/ 29415 w 161504"/>
              <a:gd name="connsiteY9" fmla="*/ 56425 h 289154"/>
              <a:gd name="connsiteX10" fmla="*/ 54390 w 161504"/>
              <a:gd name="connsiteY10" fmla="*/ 49950 h 289154"/>
              <a:gd name="connsiteX11" fmla="*/ 79365 w 161504"/>
              <a:gd name="connsiteY11" fmla="*/ 56240 h 289154"/>
              <a:gd name="connsiteX12" fmla="*/ 79365 w 161504"/>
              <a:gd name="connsiteY12" fmla="*/ 56240 h 289154"/>
              <a:gd name="connsiteX13" fmla="*/ 108780 w 161504"/>
              <a:gd name="connsiteY13" fmla="*/ 104895 h 289154"/>
              <a:gd name="connsiteX14" fmla="*/ 108780 w 161504"/>
              <a:gd name="connsiteY14" fmla="*/ 289154 h 289154"/>
              <a:gd name="connsiteX15" fmla="*/ 161505 w 161504"/>
              <a:gd name="connsiteY15" fmla="*/ 289154 h 289154"/>
              <a:gd name="connsiteX16" fmla="*/ 161505 w 161504"/>
              <a:gd name="connsiteY16" fmla="*/ 106005 h 289154"/>
              <a:gd name="connsiteX17" fmla="*/ 81030 w 161504"/>
              <a:gd name="connsiteY17" fmla="*/ 2960 h 2891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61504" h="289154">
                <a:moveTo>
                  <a:pt x="81215" y="3145"/>
                </a:moveTo>
                <a:lnTo>
                  <a:pt x="81215" y="3145"/>
                </a:lnTo>
                <a:cubicBezTo>
                  <a:pt x="72890" y="1110"/>
                  <a:pt x="64380" y="0"/>
                  <a:pt x="55315" y="0"/>
                </a:cubicBezTo>
                <a:lnTo>
                  <a:pt x="53650" y="0"/>
                </a:lnTo>
                <a:cubicBezTo>
                  <a:pt x="44770" y="0"/>
                  <a:pt x="36075" y="1110"/>
                  <a:pt x="27750" y="3145"/>
                </a:cubicBezTo>
                <a:lnTo>
                  <a:pt x="27750" y="3145"/>
                </a:lnTo>
                <a:cubicBezTo>
                  <a:pt x="17945" y="5550"/>
                  <a:pt x="8510" y="9620"/>
                  <a:pt x="0" y="14615"/>
                </a:cubicBezTo>
                <a:lnTo>
                  <a:pt x="0" y="105080"/>
                </a:lnTo>
                <a:cubicBezTo>
                  <a:pt x="0" y="83990"/>
                  <a:pt x="11840" y="65675"/>
                  <a:pt x="29415" y="56425"/>
                </a:cubicBezTo>
                <a:lnTo>
                  <a:pt x="29415" y="56425"/>
                </a:lnTo>
                <a:cubicBezTo>
                  <a:pt x="36815" y="52355"/>
                  <a:pt x="45325" y="50135"/>
                  <a:pt x="54390" y="49950"/>
                </a:cubicBezTo>
                <a:cubicBezTo>
                  <a:pt x="63455" y="49950"/>
                  <a:pt x="71965" y="52355"/>
                  <a:pt x="79365" y="56240"/>
                </a:cubicBezTo>
                <a:lnTo>
                  <a:pt x="79365" y="56240"/>
                </a:lnTo>
                <a:cubicBezTo>
                  <a:pt x="96755" y="65490"/>
                  <a:pt x="108780" y="83805"/>
                  <a:pt x="108780" y="104895"/>
                </a:cubicBezTo>
                <a:lnTo>
                  <a:pt x="108780" y="289154"/>
                </a:lnTo>
                <a:lnTo>
                  <a:pt x="161505" y="289154"/>
                </a:lnTo>
                <a:lnTo>
                  <a:pt x="161505" y="106005"/>
                </a:lnTo>
                <a:cubicBezTo>
                  <a:pt x="161505" y="56240"/>
                  <a:pt x="127280" y="14430"/>
                  <a:pt x="81030" y="2960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4" name="Forma livre: Forma 243">
            <a:extLst>
              <a:ext uri="{FF2B5EF4-FFF2-40B4-BE49-F238E27FC236}">
                <a16:creationId xmlns:a16="http://schemas.microsoft.com/office/drawing/2014/main" id="{910A9001-19F7-80FF-63BE-1D744AAC2373}"/>
              </a:ext>
            </a:extLst>
          </xdr:cNvPr>
          <xdr:cNvSpPr/>
        </xdr:nvSpPr>
        <xdr:spPr>
          <a:xfrm>
            <a:off x="2890325" y="950848"/>
            <a:ext cx="52724" cy="274724"/>
          </a:xfrm>
          <a:custGeom>
            <a:avLst/>
            <a:gdLst>
              <a:gd name="connsiteX0" fmla="*/ 52725 w 52724"/>
              <a:gd name="connsiteY0" fmla="*/ 274725 h 274724"/>
              <a:gd name="connsiteX1" fmla="*/ 52725 w 52724"/>
              <a:gd name="connsiteY1" fmla="*/ 0 h 274724"/>
              <a:gd name="connsiteX2" fmla="*/ 0 w 52724"/>
              <a:gd name="connsiteY2" fmla="*/ 91575 h 274724"/>
              <a:gd name="connsiteX3" fmla="*/ 0 w 52724"/>
              <a:gd name="connsiteY3" fmla="*/ 274725 h 274724"/>
              <a:gd name="connsiteX4" fmla="*/ 52725 w 52724"/>
              <a:gd name="connsiteY4" fmla="*/ 274725 h 274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2724" h="274724">
                <a:moveTo>
                  <a:pt x="52725" y="274725"/>
                </a:moveTo>
                <a:lnTo>
                  <a:pt x="52725" y="0"/>
                </a:lnTo>
                <a:cubicBezTo>
                  <a:pt x="21275" y="18500"/>
                  <a:pt x="0" y="52540"/>
                  <a:pt x="0" y="91575"/>
                </a:cubicBezTo>
                <a:lnTo>
                  <a:pt x="0" y="274725"/>
                </a:lnTo>
                <a:lnTo>
                  <a:pt x="52725" y="274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5" name="Forma livre: Forma 244">
            <a:extLst>
              <a:ext uri="{FF2B5EF4-FFF2-40B4-BE49-F238E27FC236}">
                <a16:creationId xmlns:a16="http://schemas.microsoft.com/office/drawing/2014/main" id="{8FABFA7C-8919-1830-DE83-3A59BBFCA681}"/>
              </a:ext>
            </a:extLst>
          </xdr:cNvPr>
          <xdr:cNvSpPr/>
        </xdr:nvSpPr>
        <xdr:spPr>
          <a:xfrm>
            <a:off x="3343204" y="936048"/>
            <a:ext cx="214414" cy="289524"/>
          </a:xfrm>
          <a:custGeom>
            <a:avLst/>
            <a:gdLst>
              <a:gd name="connsiteX0" fmla="*/ 52910 w 214414"/>
              <a:gd name="connsiteY0" fmla="*/ 289524 h 289524"/>
              <a:gd name="connsiteX1" fmla="*/ 52910 w 214414"/>
              <a:gd name="connsiteY1" fmla="*/ 105265 h 289524"/>
              <a:gd name="connsiteX2" fmla="*/ 82325 w 214414"/>
              <a:gd name="connsiteY2" fmla="*/ 56610 h 289524"/>
              <a:gd name="connsiteX3" fmla="*/ 82325 w 214414"/>
              <a:gd name="connsiteY3" fmla="*/ 56610 h 289524"/>
              <a:gd name="connsiteX4" fmla="*/ 107300 w 214414"/>
              <a:gd name="connsiteY4" fmla="*/ 50135 h 289524"/>
              <a:gd name="connsiteX5" fmla="*/ 132275 w 214414"/>
              <a:gd name="connsiteY5" fmla="*/ 56425 h 289524"/>
              <a:gd name="connsiteX6" fmla="*/ 132275 w 214414"/>
              <a:gd name="connsiteY6" fmla="*/ 56425 h 289524"/>
              <a:gd name="connsiteX7" fmla="*/ 161690 w 214414"/>
              <a:gd name="connsiteY7" fmla="*/ 105080 h 289524"/>
              <a:gd name="connsiteX8" fmla="*/ 161690 w 214414"/>
              <a:gd name="connsiteY8" fmla="*/ 289339 h 289524"/>
              <a:gd name="connsiteX9" fmla="*/ 214415 w 214414"/>
              <a:gd name="connsiteY9" fmla="*/ 289339 h 289524"/>
              <a:gd name="connsiteX10" fmla="*/ 214415 w 214414"/>
              <a:gd name="connsiteY10" fmla="*/ 106190 h 289524"/>
              <a:gd name="connsiteX11" fmla="*/ 133940 w 214414"/>
              <a:gd name="connsiteY11" fmla="*/ 3145 h 289524"/>
              <a:gd name="connsiteX12" fmla="*/ 133940 w 214414"/>
              <a:gd name="connsiteY12" fmla="*/ 3145 h 289524"/>
              <a:gd name="connsiteX13" fmla="*/ 108040 w 214414"/>
              <a:gd name="connsiteY13" fmla="*/ 0 h 289524"/>
              <a:gd name="connsiteX14" fmla="*/ 106375 w 214414"/>
              <a:gd name="connsiteY14" fmla="*/ 0 h 289524"/>
              <a:gd name="connsiteX15" fmla="*/ 80475 w 214414"/>
              <a:gd name="connsiteY15" fmla="*/ 3145 h 289524"/>
              <a:gd name="connsiteX16" fmla="*/ 80475 w 214414"/>
              <a:gd name="connsiteY16" fmla="*/ 3145 h 289524"/>
              <a:gd name="connsiteX17" fmla="*/ 0 w 214414"/>
              <a:gd name="connsiteY17" fmla="*/ 106190 h 289524"/>
              <a:gd name="connsiteX18" fmla="*/ 0 w 214414"/>
              <a:gd name="connsiteY18" fmla="*/ 289339 h 289524"/>
              <a:gd name="connsiteX19" fmla="*/ 52725 w 214414"/>
              <a:gd name="connsiteY19" fmla="*/ 289339 h 2895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14414" h="289524">
                <a:moveTo>
                  <a:pt x="52910" y="289524"/>
                </a:moveTo>
                <a:lnTo>
                  <a:pt x="52910" y="105265"/>
                </a:lnTo>
                <a:cubicBezTo>
                  <a:pt x="52910" y="84175"/>
                  <a:pt x="64750" y="65860"/>
                  <a:pt x="82325" y="56610"/>
                </a:cubicBezTo>
                <a:lnTo>
                  <a:pt x="82325" y="56610"/>
                </a:lnTo>
                <a:cubicBezTo>
                  <a:pt x="89725" y="52540"/>
                  <a:pt x="98235" y="50320"/>
                  <a:pt x="107300" y="50135"/>
                </a:cubicBezTo>
                <a:cubicBezTo>
                  <a:pt x="116365" y="50135"/>
                  <a:pt x="124875" y="52540"/>
                  <a:pt x="132275" y="56425"/>
                </a:cubicBezTo>
                <a:lnTo>
                  <a:pt x="132275" y="56425"/>
                </a:lnTo>
                <a:cubicBezTo>
                  <a:pt x="149665" y="65675"/>
                  <a:pt x="161690" y="83990"/>
                  <a:pt x="161690" y="105080"/>
                </a:cubicBezTo>
                <a:lnTo>
                  <a:pt x="161690" y="289339"/>
                </a:lnTo>
                <a:lnTo>
                  <a:pt x="214415" y="289339"/>
                </a:lnTo>
                <a:lnTo>
                  <a:pt x="214415" y="106190"/>
                </a:lnTo>
                <a:cubicBezTo>
                  <a:pt x="214415" y="56425"/>
                  <a:pt x="180190" y="14615"/>
                  <a:pt x="133940" y="3145"/>
                </a:cubicBezTo>
                <a:lnTo>
                  <a:pt x="133940" y="3145"/>
                </a:lnTo>
                <a:cubicBezTo>
                  <a:pt x="125615" y="1110"/>
                  <a:pt x="117105" y="0"/>
                  <a:pt x="108040" y="0"/>
                </a:cubicBezTo>
                <a:lnTo>
                  <a:pt x="106375" y="0"/>
                </a:lnTo>
                <a:cubicBezTo>
                  <a:pt x="97495" y="0"/>
                  <a:pt x="88800" y="1110"/>
                  <a:pt x="80475" y="3145"/>
                </a:cubicBezTo>
                <a:lnTo>
                  <a:pt x="80475" y="3145"/>
                </a:lnTo>
                <a:cubicBezTo>
                  <a:pt x="34225" y="14615"/>
                  <a:pt x="0" y="56425"/>
                  <a:pt x="0" y="106190"/>
                </a:cubicBezTo>
                <a:lnTo>
                  <a:pt x="0" y="289339"/>
                </a:lnTo>
                <a:lnTo>
                  <a:pt x="52725" y="289339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6" name="Forma livre: Forma 245">
            <a:extLst>
              <a:ext uri="{FF2B5EF4-FFF2-40B4-BE49-F238E27FC236}">
                <a16:creationId xmlns:a16="http://schemas.microsoft.com/office/drawing/2014/main" id="{F45F710A-6540-2522-2288-FBEC9EFF8496}"/>
              </a:ext>
            </a:extLst>
          </xdr:cNvPr>
          <xdr:cNvSpPr/>
        </xdr:nvSpPr>
        <xdr:spPr>
          <a:xfrm>
            <a:off x="3343389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7" name="Forma livre: Forma 246">
            <a:extLst>
              <a:ext uri="{FF2B5EF4-FFF2-40B4-BE49-F238E27FC236}">
                <a16:creationId xmlns:a16="http://schemas.microsoft.com/office/drawing/2014/main" id="{42204681-3440-9DAC-1F92-04952B2D0EFD}"/>
              </a:ext>
            </a:extLst>
          </xdr:cNvPr>
          <xdr:cNvSpPr/>
        </xdr:nvSpPr>
        <xdr:spPr>
          <a:xfrm>
            <a:off x="3504894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8" name="Forma livre: Forma 247">
            <a:extLst>
              <a:ext uri="{FF2B5EF4-FFF2-40B4-BE49-F238E27FC236}">
                <a16:creationId xmlns:a16="http://schemas.microsoft.com/office/drawing/2014/main" id="{D1D22600-C26C-DE26-BE3F-DCFAED8F9B81}"/>
              </a:ext>
            </a:extLst>
          </xdr:cNvPr>
          <xdr:cNvSpPr/>
        </xdr:nvSpPr>
        <xdr:spPr>
          <a:xfrm>
            <a:off x="3396114" y="1055002"/>
            <a:ext cx="108779" cy="53279"/>
          </a:xfrm>
          <a:custGeom>
            <a:avLst/>
            <a:gdLst>
              <a:gd name="connsiteX0" fmla="*/ 0 w 108779"/>
              <a:gd name="connsiteY0" fmla="*/ 0 h 53279"/>
              <a:gd name="connsiteX1" fmla="*/ 108780 w 108779"/>
              <a:gd name="connsiteY1" fmla="*/ 0 h 53279"/>
              <a:gd name="connsiteX2" fmla="*/ 108780 w 108779"/>
              <a:gd name="connsiteY2" fmla="*/ 53280 h 53279"/>
              <a:gd name="connsiteX3" fmla="*/ 0 w 108779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8779" h="53279">
                <a:moveTo>
                  <a:pt x="0" y="0"/>
                </a:moveTo>
                <a:lnTo>
                  <a:pt x="108780" y="0"/>
                </a:lnTo>
                <a:lnTo>
                  <a:pt x="108780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9" name="Forma livre: Forma 248">
            <a:extLst>
              <a:ext uri="{FF2B5EF4-FFF2-40B4-BE49-F238E27FC236}">
                <a16:creationId xmlns:a16="http://schemas.microsoft.com/office/drawing/2014/main" id="{3895690E-031F-CD72-4419-CE8092BD23B3}"/>
              </a:ext>
            </a:extLst>
          </xdr:cNvPr>
          <xdr:cNvSpPr/>
        </xdr:nvSpPr>
        <xdr:spPr>
          <a:xfrm>
            <a:off x="1777737" y="1389852"/>
            <a:ext cx="106374" cy="105079"/>
          </a:xfrm>
          <a:custGeom>
            <a:avLst/>
            <a:gdLst>
              <a:gd name="connsiteX0" fmla="*/ 102490 w 106374"/>
              <a:gd name="connsiteY0" fmla="*/ 0 h 105079"/>
              <a:gd name="connsiteX1" fmla="*/ 57535 w 106374"/>
              <a:gd name="connsiteY1" fmla="*/ 44400 h 105079"/>
              <a:gd name="connsiteX2" fmla="*/ 44955 w 106374"/>
              <a:gd name="connsiteY2" fmla="*/ 56795 h 105079"/>
              <a:gd name="connsiteX3" fmla="*/ 0 w 106374"/>
              <a:gd name="connsiteY3" fmla="*/ 101010 h 105079"/>
              <a:gd name="connsiteX4" fmla="*/ 25530 w 106374"/>
              <a:gd name="connsiteY4" fmla="*/ 105080 h 105079"/>
              <a:gd name="connsiteX5" fmla="*/ 106375 w 106374"/>
              <a:gd name="connsiteY5" fmla="*/ 24235 h 105079"/>
              <a:gd name="connsiteX6" fmla="*/ 102675 w 106374"/>
              <a:gd name="connsiteY6" fmla="*/ 0 h 105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06374" h="105079">
                <a:moveTo>
                  <a:pt x="102490" y="0"/>
                </a:moveTo>
                <a:lnTo>
                  <a:pt x="57535" y="44400"/>
                </a:lnTo>
                <a:cubicBezTo>
                  <a:pt x="54390" y="49395"/>
                  <a:pt x="50135" y="53650"/>
                  <a:pt x="44955" y="56795"/>
                </a:cubicBezTo>
                <a:lnTo>
                  <a:pt x="0" y="101010"/>
                </a:lnTo>
                <a:cubicBezTo>
                  <a:pt x="7955" y="103600"/>
                  <a:pt x="16465" y="105080"/>
                  <a:pt x="25530" y="105080"/>
                </a:cubicBezTo>
                <a:cubicBezTo>
                  <a:pt x="70115" y="105080"/>
                  <a:pt x="106375" y="68820"/>
                  <a:pt x="106375" y="24235"/>
                </a:cubicBezTo>
                <a:cubicBezTo>
                  <a:pt x="106375" y="15725"/>
                  <a:pt x="105080" y="7585"/>
                  <a:pt x="102675" y="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0" name="Forma livre: Forma 249">
            <a:extLst>
              <a:ext uri="{FF2B5EF4-FFF2-40B4-BE49-F238E27FC236}">
                <a16:creationId xmlns:a16="http://schemas.microsoft.com/office/drawing/2014/main" id="{A04C62D0-9AC1-1161-F819-82D1AA14D0B9}"/>
              </a:ext>
            </a:extLst>
          </xdr:cNvPr>
          <xdr:cNvSpPr/>
        </xdr:nvSpPr>
        <xdr:spPr>
          <a:xfrm>
            <a:off x="1722607" y="1333242"/>
            <a:ext cx="157989" cy="157619"/>
          </a:xfrm>
          <a:custGeom>
            <a:avLst/>
            <a:gdLst>
              <a:gd name="connsiteX0" fmla="*/ 80660 w 157989"/>
              <a:gd name="connsiteY0" fmla="*/ 118770 h 157619"/>
              <a:gd name="connsiteX1" fmla="*/ 42735 w 157989"/>
              <a:gd name="connsiteY1" fmla="*/ 80845 h 157619"/>
              <a:gd name="connsiteX2" fmla="*/ 80660 w 157989"/>
              <a:gd name="connsiteY2" fmla="*/ 42920 h 157619"/>
              <a:gd name="connsiteX3" fmla="*/ 118585 w 157989"/>
              <a:gd name="connsiteY3" fmla="*/ 80845 h 157619"/>
              <a:gd name="connsiteX4" fmla="*/ 112850 w 157989"/>
              <a:gd name="connsiteY4" fmla="*/ 101010 h 157619"/>
              <a:gd name="connsiteX5" fmla="*/ 157990 w 157989"/>
              <a:gd name="connsiteY5" fmla="*/ 56610 h 157619"/>
              <a:gd name="connsiteX6" fmla="*/ 80845 w 157989"/>
              <a:gd name="connsiteY6" fmla="*/ 0 h 157619"/>
              <a:gd name="connsiteX7" fmla="*/ 0 w 157989"/>
              <a:gd name="connsiteY7" fmla="*/ 80845 h 157619"/>
              <a:gd name="connsiteX8" fmla="*/ 55315 w 157989"/>
              <a:gd name="connsiteY8" fmla="*/ 157620 h 157619"/>
              <a:gd name="connsiteX9" fmla="*/ 100270 w 157989"/>
              <a:gd name="connsiteY9" fmla="*/ 113405 h 157619"/>
              <a:gd name="connsiteX10" fmla="*/ 80660 w 157989"/>
              <a:gd name="connsiteY10" fmla="*/ 118955 h 1576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57989" h="157619">
                <a:moveTo>
                  <a:pt x="80660" y="118770"/>
                </a:moveTo>
                <a:cubicBezTo>
                  <a:pt x="59755" y="118770"/>
                  <a:pt x="42735" y="101750"/>
                  <a:pt x="42735" y="80845"/>
                </a:cubicBezTo>
                <a:cubicBezTo>
                  <a:pt x="42735" y="59940"/>
                  <a:pt x="59755" y="42920"/>
                  <a:pt x="80660" y="42920"/>
                </a:cubicBezTo>
                <a:cubicBezTo>
                  <a:pt x="101565" y="42920"/>
                  <a:pt x="118585" y="59940"/>
                  <a:pt x="118585" y="80845"/>
                </a:cubicBezTo>
                <a:cubicBezTo>
                  <a:pt x="118585" y="88245"/>
                  <a:pt x="116365" y="95090"/>
                  <a:pt x="112850" y="101010"/>
                </a:cubicBezTo>
                <a:lnTo>
                  <a:pt x="157990" y="56610"/>
                </a:lnTo>
                <a:cubicBezTo>
                  <a:pt x="147630" y="23865"/>
                  <a:pt x="117105" y="0"/>
                  <a:pt x="80845" y="0"/>
                </a:cubicBezTo>
                <a:cubicBezTo>
                  <a:pt x="36260" y="0"/>
                  <a:pt x="0" y="36260"/>
                  <a:pt x="0" y="80845"/>
                </a:cubicBezTo>
                <a:cubicBezTo>
                  <a:pt x="0" y="116550"/>
                  <a:pt x="23310" y="146890"/>
                  <a:pt x="55315" y="157620"/>
                </a:cubicBezTo>
                <a:lnTo>
                  <a:pt x="100270" y="113405"/>
                </a:lnTo>
                <a:cubicBezTo>
                  <a:pt x="94535" y="116920"/>
                  <a:pt x="87875" y="118955"/>
                  <a:pt x="80660" y="118955"/>
                </a:cubicBez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1" name="Forma livre: Forma 250">
            <a:extLst>
              <a:ext uri="{FF2B5EF4-FFF2-40B4-BE49-F238E27FC236}">
                <a16:creationId xmlns:a16="http://schemas.microsoft.com/office/drawing/2014/main" id="{0C02F0AE-20A3-D585-9892-51060EA12034}"/>
              </a:ext>
            </a:extLst>
          </xdr:cNvPr>
          <xdr:cNvSpPr/>
        </xdr:nvSpPr>
        <xdr:spPr>
          <a:xfrm>
            <a:off x="2202311" y="1428332"/>
            <a:ext cx="163909" cy="162984"/>
          </a:xfrm>
          <a:custGeom>
            <a:avLst/>
            <a:gdLst>
              <a:gd name="connsiteX0" fmla="*/ 112110 w 163909"/>
              <a:gd name="connsiteY0" fmla="*/ 0 h 162984"/>
              <a:gd name="connsiteX1" fmla="*/ 112110 w 163909"/>
              <a:gd name="connsiteY1" fmla="*/ 0 h 162984"/>
              <a:gd name="connsiteX2" fmla="*/ 51060 w 163909"/>
              <a:gd name="connsiteY2" fmla="*/ 38665 h 162984"/>
              <a:gd name="connsiteX3" fmla="*/ 75665 w 163909"/>
              <a:gd name="connsiteY3" fmla="*/ 38665 h 162984"/>
              <a:gd name="connsiteX4" fmla="*/ 118215 w 163909"/>
              <a:gd name="connsiteY4" fmla="*/ 76590 h 162984"/>
              <a:gd name="connsiteX5" fmla="*/ 75665 w 163909"/>
              <a:gd name="connsiteY5" fmla="*/ 115810 h 162984"/>
              <a:gd name="connsiteX6" fmla="*/ 370 w 163909"/>
              <a:gd name="connsiteY6" fmla="*/ 115810 h 162984"/>
              <a:gd name="connsiteX7" fmla="*/ 0 w 163909"/>
              <a:gd name="connsiteY7" fmla="*/ 162985 h 162984"/>
              <a:gd name="connsiteX8" fmla="*/ 75295 w 163909"/>
              <a:gd name="connsiteY8" fmla="*/ 162985 h 162984"/>
              <a:gd name="connsiteX9" fmla="*/ 163910 w 163909"/>
              <a:gd name="connsiteY9" fmla="*/ 77700 h 162984"/>
              <a:gd name="connsiteX10" fmla="*/ 111925 w 163909"/>
              <a:gd name="connsiteY10" fmla="*/ 185 h 16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3909" h="162984">
                <a:moveTo>
                  <a:pt x="112110" y="0"/>
                </a:moveTo>
                <a:lnTo>
                  <a:pt x="112110" y="0"/>
                </a:lnTo>
                <a:lnTo>
                  <a:pt x="51060" y="38665"/>
                </a:lnTo>
                <a:lnTo>
                  <a:pt x="75665" y="38665"/>
                </a:lnTo>
                <a:cubicBezTo>
                  <a:pt x="99160" y="38665"/>
                  <a:pt x="118215" y="54945"/>
                  <a:pt x="118215" y="76590"/>
                </a:cubicBezTo>
                <a:cubicBezTo>
                  <a:pt x="118215" y="98235"/>
                  <a:pt x="99160" y="115810"/>
                  <a:pt x="75665" y="115810"/>
                </a:cubicBezTo>
                <a:lnTo>
                  <a:pt x="370" y="115810"/>
                </a:lnTo>
                <a:lnTo>
                  <a:pt x="0" y="162985"/>
                </a:lnTo>
                <a:lnTo>
                  <a:pt x="75295" y="162985"/>
                </a:lnTo>
                <a:cubicBezTo>
                  <a:pt x="124135" y="162985"/>
                  <a:pt x="163910" y="124690"/>
                  <a:pt x="163910" y="77700"/>
                </a:cubicBezTo>
                <a:cubicBezTo>
                  <a:pt x="163910" y="43105"/>
                  <a:pt x="142820" y="13505"/>
                  <a:pt x="111925" y="185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2" name="Forma livre: Forma 251">
            <a:extLst>
              <a:ext uri="{FF2B5EF4-FFF2-40B4-BE49-F238E27FC236}">
                <a16:creationId xmlns:a16="http://schemas.microsoft.com/office/drawing/2014/main" id="{3DF501FA-7DE0-30AF-9C8E-8334C526374A}"/>
              </a:ext>
            </a:extLst>
          </xdr:cNvPr>
          <xdr:cNvSpPr/>
        </xdr:nvSpPr>
        <xdr:spPr>
          <a:xfrm>
            <a:off x="2193986" y="1332872"/>
            <a:ext cx="164834" cy="95459"/>
          </a:xfrm>
          <a:custGeom>
            <a:avLst/>
            <a:gdLst>
              <a:gd name="connsiteX0" fmla="*/ 116920 w 164834"/>
              <a:gd name="connsiteY0" fmla="*/ 0 h 95459"/>
              <a:gd name="connsiteX1" fmla="*/ 0 w 164834"/>
              <a:gd name="connsiteY1" fmla="*/ 0 h 95459"/>
              <a:gd name="connsiteX2" fmla="*/ 0 w 164834"/>
              <a:gd name="connsiteY2" fmla="*/ 47175 h 95459"/>
              <a:gd name="connsiteX3" fmla="*/ 110445 w 164834"/>
              <a:gd name="connsiteY3" fmla="*/ 47175 h 95459"/>
              <a:gd name="connsiteX4" fmla="*/ 46435 w 164834"/>
              <a:gd name="connsiteY4" fmla="*/ 87875 h 95459"/>
              <a:gd name="connsiteX5" fmla="*/ 83805 w 164834"/>
              <a:gd name="connsiteY5" fmla="*/ 87875 h 95459"/>
              <a:gd name="connsiteX6" fmla="*/ 120250 w 164834"/>
              <a:gd name="connsiteY6" fmla="*/ 95460 h 95459"/>
              <a:gd name="connsiteX7" fmla="*/ 135790 w 164834"/>
              <a:gd name="connsiteY7" fmla="*/ 84730 h 95459"/>
              <a:gd name="connsiteX8" fmla="*/ 164835 w 164834"/>
              <a:gd name="connsiteY8" fmla="*/ 48285 h 95459"/>
              <a:gd name="connsiteX9" fmla="*/ 116735 w 164834"/>
              <a:gd name="connsiteY9" fmla="*/ 185 h 954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64834" h="95459">
                <a:moveTo>
                  <a:pt x="116920" y="0"/>
                </a:moveTo>
                <a:lnTo>
                  <a:pt x="0" y="0"/>
                </a:lnTo>
                <a:lnTo>
                  <a:pt x="0" y="47175"/>
                </a:lnTo>
                <a:lnTo>
                  <a:pt x="110445" y="47175"/>
                </a:lnTo>
                <a:cubicBezTo>
                  <a:pt x="110445" y="47175"/>
                  <a:pt x="72335" y="71780"/>
                  <a:pt x="46435" y="87875"/>
                </a:cubicBezTo>
                <a:lnTo>
                  <a:pt x="83805" y="87875"/>
                </a:lnTo>
                <a:cubicBezTo>
                  <a:pt x="96755" y="87875"/>
                  <a:pt x="109150" y="90650"/>
                  <a:pt x="120250" y="95460"/>
                </a:cubicBezTo>
                <a:cubicBezTo>
                  <a:pt x="126170" y="91575"/>
                  <a:pt x="131350" y="87875"/>
                  <a:pt x="135790" y="84730"/>
                </a:cubicBezTo>
                <a:cubicBezTo>
                  <a:pt x="153365" y="72150"/>
                  <a:pt x="164835" y="62715"/>
                  <a:pt x="164835" y="48285"/>
                </a:cubicBezTo>
                <a:cubicBezTo>
                  <a:pt x="164835" y="21830"/>
                  <a:pt x="143190" y="185"/>
                  <a:pt x="116735" y="185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3" name="Forma livre: Forma 252">
            <a:extLst>
              <a:ext uri="{FF2B5EF4-FFF2-40B4-BE49-F238E27FC236}">
                <a16:creationId xmlns:a16="http://schemas.microsoft.com/office/drawing/2014/main" id="{5374485E-242D-11ED-7A71-BEAD01BD4783}"/>
              </a:ext>
            </a:extLst>
          </xdr:cNvPr>
          <xdr:cNvSpPr/>
        </xdr:nvSpPr>
        <xdr:spPr>
          <a:xfrm>
            <a:off x="2202681" y="1420747"/>
            <a:ext cx="111739" cy="46065"/>
          </a:xfrm>
          <a:custGeom>
            <a:avLst/>
            <a:gdLst>
              <a:gd name="connsiteX0" fmla="*/ 111740 w 111739"/>
              <a:gd name="connsiteY0" fmla="*/ 7585 h 46065"/>
              <a:gd name="connsiteX1" fmla="*/ 75295 w 111739"/>
              <a:gd name="connsiteY1" fmla="*/ 0 h 46065"/>
              <a:gd name="connsiteX2" fmla="*/ 37925 w 111739"/>
              <a:gd name="connsiteY2" fmla="*/ 0 h 46065"/>
              <a:gd name="connsiteX3" fmla="*/ 0 w 111739"/>
              <a:gd name="connsiteY3" fmla="*/ 22940 h 46065"/>
              <a:gd name="connsiteX4" fmla="*/ 0 w 111739"/>
              <a:gd name="connsiteY4" fmla="*/ 46065 h 46065"/>
              <a:gd name="connsiteX5" fmla="*/ 50690 w 111739"/>
              <a:gd name="connsiteY5" fmla="*/ 46065 h 46065"/>
              <a:gd name="connsiteX6" fmla="*/ 111740 w 111739"/>
              <a:gd name="connsiteY6" fmla="*/ 7400 h 460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11739" h="46065">
                <a:moveTo>
                  <a:pt x="111740" y="7585"/>
                </a:moveTo>
                <a:cubicBezTo>
                  <a:pt x="100640" y="2775"/>
                  <a:pt x="88245" y="0"/>
                  <a:pt x="75295" y="0"/>
                </a:cubicBezTo>
                <a:lnTo>
                  <a:pt x="37925" y="0"/>
                </a:lnTo>
                <a:cubicBezTo>
                  <a:pt x="25345" y="7770"/>
                  <a:pt x="12210" y="15725"/>
                  <a:pt x="0" y="22940"/>
                </a:cubicBezTo>
                <a:lnTo>
                  <a:pt x="0" y="46065"/>
                </a:lnTo>
                <a:lnTo>
                  <a:pt x="50690" y="46065"/>
                </a:lnTo>
                <a:lnTo>
                  <a:pt x="111740" y="740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340180</xdr:colOff>
      <xdr:row>4</xdr:row>
      <xdr:rowOff>68035</xdr:rowOff>
    </xdr:from>
    <xdr:to>
      <xdr:col>2</xdr:col>
      <xdr:colOff>1945822</xdr:colOff>
      <xdr:row>6</xdr:row>
      <xdr:rowOff>108858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191FA488-F6A0-F451-0C7A-90EF9B1971B4}"/>
            </a:ext>
          </a:extLst>
        </xdr:cNvPr>
        <xdr:cNvGrpSpPr/>
      </xdr:nvGrpSpPr>
      <xdr:grpSpPr>
        <a:xfrm>
          <a:off x="707573" y="707571"/>
          <a:ext cx="2149928" cy="680358"/>
          <a:chOff x="1707286" y="849521"/>
          <a:chExt cx="2505231" cy="743645"/>
        </a:xfrm>
      </xdr:grpSpPr>
      <xdr:sp macro="" textlink="">
        <xdr:nvSpPr>
          <xdr:cNvPr id="28" name="Forma livre: Forma 27">
            <a:extLst>
              <a:ext uri="{FF2B5EF4-FFF2-40B4-BE49-F238E27FC236}">
                <a16:creationId xmlns:a16="http://schemas.microsoft.com/office/drawing/2014/main" id="{B487FCE0-494B-625A-122C-082E5D40DCAD}"/>
              </a:ext>
            </a:extLst>
          </xdr:cNvPr>
          <xdr:cNvSpPr/>
        </xdr:nvSpPr>
        <xdr:spPr>
          <a:xfrm>
            <a:off x="3196315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9" name="Forma livre: Forma 28">
            <a:extLst>
              <a:ext uri="{FF2B5EF4-FFF2-40B4-BE49-F238E27FC236}">
                <a16:creationId xmlns:a16="http://schemas.microsoft.com/office/drawing/2014/main" id="{DD283C48-7215-147F-0242-E765E6595FE3}"/>
              </a:ext>
            </a:extLst>
          </xdr:cNvPr>
          <xdr:cNvSpPr/>
        </xdr:nvSpPr>
        <xdr:spPr>
          <a:xfrm>
            <a:off x="3125460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4 w 194434"/>
              <a:gd name="connsiteY1" fmla="*/ 0 h 52724"/>
              <a:gd name="connsiteX2" fmla="*/ 194434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4" y="0"/>
                </a:lnTo>
                <a:lnTo>
                  <a:pt x="194434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0" name="Forma livre: Forma 29">
            <a:extLst>
              <a:ext uri="{FF2B5EF4-FFF2-40B4-BE49-F238E27FC236}">
                <a16:creationId xmlns:a16="http://schemas.microsoft.com/office/drawing/2014/main" id="{E89143F1-9F6E-DBA2-9008-1C48E701ED3E}"/>
              </a:ext>
            </a:extLst>
          </xdr:cNvPr>
          <xdr:cNvSpPr/>
        </xdr:nvSpPr>
        <xdr:spPr>
          <a:xfrm>
            <a:off x="2890325" y="936233"/>
            <a:ext cx="52724" cy="126539"/>
          </a:xfrm>
          <a:custGeom>
            <a:avLst/>
            <a:gdLst>
              <a:gd name="connsiteX0" fmla="*/ 0 w 52724"/>
              <a:gd name="connsiteY0" fmla="*/ 0 h 126539"/>
              <a:gd name="connsiteX1" fmla="*/ 52725 w 52724"/>
              <a:gd name="connsiteY1" fmla="*/ 0 h 126539"/>
              <a:gd name="connsiteX2" fmla="*/ 52725 w 52724"/>
              <a:gd name="connsiteY2" fmla="*/ 126540 h 126539"/>
              <a:gd name="connsiteX3" fmla="*/ 0 w 52724"/>
              <a:gd name="connsiteY3" fmla="*/ 126540 h 1265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126539">
                <a:moveTo>
                  <a:pt x="0" y="0"/>
                </a:moveTo>
                <a:lnTo>
                  <a:pt x="52725" y="0"/>
                </a:lnTo>
                <a:lnTo>
                  <a:pt x="52725" y="126540"/>
                </a:lnTo>
                <a:lnTo>
                  <a:pt x="0" y="12654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1" name="Forma livre: Forma 30">
            <a:extLst>
              <a:ext uri="{FF2B5EF4-FFF2-40B4-BE49-F238E27FC236}">
                <a16:creationId xmlns:a16="http://schemas.microsoft.com/office/drawing/2014/main" id="{1C81B1C5-B460-AD06-F4FE-520EA3601AB9}"/>
              </a:ext>
            </a:extLst>
          </xdr:cNvPr>
          <xdr:cNvSpPr/>
        </xdr:nvSpPr>
        <xdr:spPr>
          <a:xfrm>
            <a:off x="2736220" y="1390407"/>
            <a:ext cx="46064" cy="60494"/>
          </a:xfrm>
          <a:custGeom>
            <a:avLst/>
            <a:gdLst>
              <a:gd name="connsiteX0" fmla="*/ 46065 w 46064"/>
              <a:gd name="connsiteY0" fmla="*/ 19425 h 60494"/>
              <a:gd name="connsiteX1" fmla="*/ 27935 w 46064"/>
              <a:gd name="connsiteY1" fmla="*/ 38850 h 60494"/>
              <a:gd name="connsiteX2" fmla="*/ 10360 w 46064"/>
              <a:gd name="connsiteY2" fmla="*/ 38850 h 60494"/>
              <a:gd name="connsiteX3" fmla="*/ 10360 w 46064"/>
              <a:gd name="connsiteY3" fmla="*/ 60495 h 60494"/>
              <a:gd name="connsiteX4" fmla="*/ 0 w 46064"/>
              <a:gd name="connsiteY4" fmla="*/ 60495 h 60494"/>
              <a:gd name="connsiteX5" fmla="*/ 0 w 46064"/>
              <a:gd name="connsiteY5" fmla="*/ 0 h 60494"/>
              <a:gd name="connsiteX6" fmla="*/ 27935 w 46064"/>
              <a:gd name="connsiteY6" fmla="*/ 0 h 60494"/>
              <a:gd name="connsiteX7" fmla="*/ 46065 w 46064"/>
              <a:gd name="connsiteY7" fmla="*/ 19425 h 60494"/>
              <a:gd name="connsiteX8" fmla="*/ 35705 w 46064"/>
              <a:gd name="connsiteY8" fmla="*/ 19425 h 60494"/>
              <a:gd name="connsiteX9" fmla="*/ 26455 w 46064"/>
              <a:gd name="connsiteY9" fmla="*/ 9990 h 60494"/>
              <a:gd name="connsiteX10" fmla="*/ 10545 w 46064"/>
              <a:gd name="connsiteY10" fmla="*/ 9990 h 60494"/>
              <a:gd name="connsiteX11" fmla="*/ 10545 w 46064"/>
              <a:gd name="connsiteY11" fmla="*/ 28675 h 60494"/>
              <a:gd name="connsiteX12" fmla="*/ 26270 w 46064"/>
              <a:gd name="connsiteY12" fmla="*/ 28675 h 60494"/>
              <a:gd name="connsiteX13" fmla="*/ 35705 w 46064"/>
              <a:gd name="connsiteY13" fmla="*/ 1942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46064" h="60494">
                <a:moveTo>
                  <a:pt x="46065" y="19425"/>
                </a:moveTo>
                <a:cubicBezTo>
                  <a:pt x="46065" y="31820"/>
                  <a:pt x="37185" y="38850"/>
                  <a:pt x="27935" y="38850"/>
                </a:cubicBez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7935" y="0"/>
                </a:lnTo>
                <a:cubicBezTo>
                  <a:pt x="37000" y="0"/>
                  <a:pt x="46065" y="7030"/>
                  <a:pt x="46065" y="19425"/>
                </a:cubicBezTo>
                <a:close/>
                <a:moveTo>
                  <a:pt x="35705" y="19425"/>
                </a:moveTo>
                <a:cubicBezTo>
                  <a:pt x="35705" y="13875"/>
                  <a:pt x="31450" y="9990"/>
                  <a:pt x="26455" y="9990"/>
                </a:cubicBezTo>
                <a:lnTo>
                  <a:pt x="10545" y="9990"/>
                </a:lnTo>
                <a:lnTo>
                  <a:pt x="10545" y="28675"/>
                </a:lnTo>
                <a:lnTo>
                  <a:pt x="26270" y="28675"/>
                </a:lnTo>
                <a:cubicBezTo>
                  <a:pt x="31450" y="28675"/>
                  <a:pt x="35705" y="24790"/>
                  <a:pt x="35705" y="1942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2" name="Forma livre: Forma 31">
            <a:extLst>
              <a:ext uri="{FF2B5EF4-FFF2-40B4-BE49-F238E27FC236}">
                <a16:creationId xmlns:a16="http://schemas.microsoft.com/office/drawing/2014/main" id="{8032BD3E-33D9-3379-5B72-84C66E375298}"/>
              </a:ext>
            </a:extLst>
          </xdr:cNvPr>
          <xdr:cNvSpPr/>
        </xdr:nvSpPr>
        <xdr:spPr>
          <a:xfrm>
            <a:off x="2802450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3" name="Forma livre: Forma 32">
            <a:extLst>
              <a:ext uri="{FF2B5EF4-FFF2-40B4-BE49-F238E27FC236}">
                <a16:creationId xmlns:a16="http://schemas.microsoft.com/office/drawing/2014/main" id="{8154676E-181D-CB69-A9BC-DB2FBF249D9F}"/>
              </a:ext>
            </a:extLst>
          </xdr:cNvPr>
          <xdr:cNvSpPr/>
        </xdr:nvSpPr>
        <xdr:spPr>
          <a:xfrm>
            <a:off x="2868680" y="1389667"/>
            <a:ext cx="60864" cy="62159"/>
          </a:xfrm>
          <a:custGeom>
            <a:avLst/>
            <a:gdLst>
              <a:gd name="connsiteX0" fmla="*/ 0 w 60864"/>
              <a:gd name="connsiteY0" fmla="*/ 31080 h 62159"/>
              <a:gd name="connsiteX1" fmla="*/ 30525 w 60864"/>
              <a:gd name="connsiteY1" fmla="*/ 0 h 62159"/>
              <a:gd name="connsiteX2" fmla="*/ 60865 w 60864"/>
              <a:gd name="connsiteY2" fmla="*/ 31080 h 62159"/>
              <a:gd name="connsiteX3" fmla="*/ 30525 w 60864"/>
              <a:gd name="connsiteY3" fmla="*/ 62160 h 62159"/>
              <a:gd name="connsiteX4" fmla="*/ 0 w 60864"/>
              <a:gd name="connsiteY4" fmla="*/ 31080 h 62159"/>
              <a:gd name="connsiteX5" fmla="*/ 50320 w 60864"/>
              <a:gd name="connsiteY5" fmla="*/ 31080 h 62159"/>
              <a:gd name="connsiteX6" fmla="*/ 30525 w 60864"/>
              <a:gd name="connsiteY6" fmla="*/ 10360 h 62159"/>
              <a:gd name="connsiteX7" fmla="*/ 10360 w 60864"/>
              <a:gd name="connsiteY7" fmla="*/ 31080 h 62159"/>
              <a:gd name="connsiteX8" fmla="*/ 30525 w 60864"/>
              <a:gd name="connsiteY8" fmla="*/ 51800 h 62159"/>
              <a:gd name="connsiteX9" fmla="*/ 50320 w 60864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4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470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4" name="Forma livre: Forma 33">
            <a:extLst>
              <a:ext uri="{FF2B5EF4-FFF2-40B4-BE49-F238E27FC236}">
                <a16:creationId xmlns:a16="http://schemas.microsoft.com/office/drawing/2014/main" id="{DAFB3723-4535-BEAB-414A-49584E93E40B}"/>
              </a:ext>
            </a:extLst>
          </xdr:cNvPr>
          <xdr:cNvSpPr/>
        </xdr:nvSpPr>
        <xdr:spPr>
          <a:xfrm>
            <a:off x="2948970" y="1389482"/>
            <a:ext cx="59385" cy="62159"/>
          </a:xfrm>
          <a:custGeom>
            <a:avLst/>
            <a:gdLst>
              <a:gd name="connsiteX0" fmla="*/ 30525 w 59385"/>
              <a:gd name="connsiteY0" fmla="*/ 62160 h 62159"/>
              <a:gd name="connsiteX1" fmla="*/ 0 w 59385"/>
              <a:gd name="connsiteY1" fmla="*/ 31080 h 62159"/>
              <a:gd name="connsiteX2" fmla="*/ 30525 w 59385"/>
              <a:gd name="connsiteY2" fmla="*/ 0 h 62159"/>
              <a:gd name="connsiteX3" fmla="*/ 54945 w 59385"/>
              <a:gd name="connsiteY3" fmla="*/ 12025 h 62159"/>
              <a:gd name="connsiteX4" fmla="*/ 46435 w 59385"/>
              <a:gd name="connsiteY4" fmla="*/ 18130 h 62159"/>
              <a:gd name="connsiteX5" fmla="*/ 30340 w 59385"/>
              <a:gd name="connsiteY5" fmla="*/ 10175 h 62159"/>
              <a:gd name="connsiteX6" fmla="*/ 10175 w 59385"/>
              <a:gd name="connsiteY6" fmla="*/ 30895 h 62159"/>
              <a:gd name="connsiteX7" fmla="*/ 30340 w 59385"/>
              <a:gd name="connsiteY7" fmla="*/ 51615 h 62159"/>
              <a:gd name="connsiteX8" fmla="*/ 47545 w 59385"/>
              <a:gd name="connsiteY8" fmla="*/ 37185 h 62159"/>
              <a:gd name="connsiteX9" fmla="*/ 29600 w 59385"/>
              <a:gd name="connsiteY9" fmla="*/ 37185 h 62159"/>
              <a:gd name="connsiteX10" fmla="*/ 29600 w 59385"/>
              <a:gd name="connsiteY10" fmla="*/ 27750 h 62159"/>
              <a:gd name="connsiteX11" fmla="*/ 59385 w 59385"/>
              <a:gd name="connsiteY11" fmla="*/ 27750 h 62159"/>
              <a:gd name="connsiteX12" fmla="*/ 59385 w 59385"/>
              <a:gd name="connsiteY12" fmla="*/ 32375 h 62159"/>
              <a:gd name="connsiteX13" fmla="*/ 30340 w 59385"/>
              <a:gd name="connsiteY13" fmla="*/ 61975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385" h="62159">
                <a:moveTo>
                  <a:pt x="30525" y="62160"/>
                </a:move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4945" y="12025"/>
                </a:cubicBezTo>
                <a:lnTo>
                  <a:pt x="46435" y="18130"/>
                </a:lnTo>
                <a:cubicBezTo>
                  <a:pt x="42550" y="12765"/>
                  <a:pt x="36630" y="10175"/>
                  <a:pt x="30340" y="10175"/>
                </a:cubicBezTo>
                <a:cubicBezTo>
                  <a:pt x="18315" y="10175"/>
                  <a:pt x="10175" y="18870"/>
                  <a:pt x="10175" y="30895"/>
                </a:cubicBezTo>
                <a:cubicBezTo>
                  <a:pt x="10175" y="42920"/>
                  <a:pt x="18315" y="51615"/>
                  <a:pt x="30340" y="51615"/>
                </a:cubicBezTo>
                <a:cubicBezTo>
                  <a:pt x="38850" y="51615"/>
                  <a:pt x="46250" y="46435"/>
                  <a:pt x="47545" y="37185"/>
                </a:cubicBezTo>
                <a:lnTo>
                  <a:pt x="29600" y="37185"/>
                </a:lnTo>
                <a:lnTo>
                  <a:pt x="29600" y="27750"/>
                </a:lnTo>
                <a:lnTo>
                  <a:pt x="59385" y="27750"/>
                </a:lnTo>
                <a:lnTo>
                  <a:pt x="59385" y="32375"/>
                </a:lnTo>
                <a:cubicBezTo>
                  <a:pt x="58645" y="49580"/>
                  <a:pt x="47915" y="61975"/>
                  <a:pt x="30340" y="619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5" name="Forma livre: Forma 34">
            <a:extLst>
              <a:ext uri="{FF2B5EF4-FFF2-40B4-BE49-F238E27FC236}">
                <a16:creationId xmlns:a16="http://schemas.microsoft.com/office/drawing/2014/main" id="{2289B82A-3E6A-7D06-6793-C7168DB532D6}"/>
              </a:ext>
            </a:extLst>
          </xdr:cNvPr>
          <xdr:cNvSpPr/>
        </xdr:nvSpPr>
        <xdr:spPr>
          <a:xfrm>
            <a:off x="3029445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6" name="Forma livre: Forma 35">
            <a:extLst>
              <a:ext uri="{FF2B5EF4-FFF2-40B4-BE49-F238E27FC236}">
                <a16:creationId xmlns:a16="http://schemas.microsoft.com/office/drawing/2014/main" id="{9E1406FE-F0FD-FA63-8981-E77A0AF49D34}"/>
              </a:ext>
            </a:extLst>
          </xdr:cNvPr>
          <xdr:cNvSpPr/>
        </xdr:nvSpPr>
        <xdr:spPr>
          <a:xfrm>
            <a:off x="3094750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7" name="Forma livre: Forma 36">
            <a:extLst>
              <a:ext uri="{FF2B5EF4-FFF2-40B4-BE49-F238E27FC236}">
                <a16:creationId xmlns:a16="http://schemas.microsoft.com/office/drawing/2014/main" id="{491D7A8C-157C-BC0F-5773-F6B5861363F2}"/>
              </a:ext>
            </a:extLst>
          </xdr:cNvPr>
          <xdr:cNvSpPr/>
        </xdr:nvSpPr>
        <xdr:spPr>
          <a:xfrm>
            <a:off x="3170045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8" name="Forma livre: Forma 37">
            <a:extLst>
              <a:ext uri="{FF2B5EF4-FFF2-40B4-BE49-F238E27FC236}">
                <a16:creationId xmlns:a16="http://schemas.microsoft.com/office/drawing/2014/main" id="{341E427A-5179-4848-B50D-83FDFE393FDB}"/>
              </a:ext>
            </a:extLst>
          </xdr:cNvPr>
          <xdr:cNvSpPr/>
        </xdr:nvSpPr>
        <xdr:spPr>
          <a:xfrm>
            <a:off x="3248855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9" name="Forma livre: Forma 38">
            <a:extLst>
              <a:ext uri="{FF2B5EF4-FFF2-40B4-BE49-F238E27FC236}">
                <a16:creationId xmlns:a16="http://schemas.microsoft.com/office/drawing/2014/main" id="{13D4C550-4688-81C6-24AB-0A6169E353F1}"/>
              </a:ext>
            </a:extLst>
          </xdr:cNvPr>
          <xdr:cNvSpPr/>
        </xdr:nvSpPr>
        <xdr:spPr>
          <a:xfrm>
            <a:off x="3351159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0" name="Forma livre: Forma 39">
            <a:extLst>
              <a:ext uri="{FF2B5EF4-FFF2-40B4-BE49-F238E27FC236}">
                <a16:creationId xmlns:a16="http://schemas.microsoft.com/office/drawing/2014/main" id="{31EBF884-8913-870F-ADD8-3BD9C227773F}"/>
              </a:ext>
            </a:extLst>
          </xdr:cNvPr>
          <xdr:cNvSpPr/>
        </xdr:nvSpPr>
        <xdr:spPr>
          <a:xfrm>
            <a:off x="3422014" y="1389852"/>
            <a:ext cx="55129" cy="77884"/>
          </a:xfrm>
          <a:custGeom>
            <a:avLst/>
            <a:gdLst>
              <a:gd name="connsiteX0" fmla="*/ 46435 w 55129"/>
              <a:gd name="connsiteY0" fmla="*/ 43290 h 77884"/>
              <a:gd name="connsiteX1" fmla="*/ 54760 w 55129"/>
              <a:gd name="connsiteY1" fmla="*/ 49765 h 77884"/>
              <a:gd name="connsiteX2" fmla="*/ 32745 w 55129"/>
              <a:gd name="connsiteY2" fmla="*/ 61975 h 77884"/>
              <a:gd name="connsiteX3" fmla="*/ 31080 w 55129"/>
              <a:gd name="connsiteY3" fmla="*/ 64935 h 77884"/>
              <a:gd name="connsiteX4" fmla="*/ 37555 w 55129"/>
              <a:gd name="connsiteY4" fmla="*/ 71040 h 77884"/>
              <a:gd name="connsiteX5" fmla="*/ 28860 w 55129"/>
              <a:gd name="connsiteY5" fmla="*/ 77885 h 77884"/>
              <a:gd name="connsiteX6" fmla="*/ 23310 w 55129"/>
              <a:gd name="connsiteY6" fmla="*/ 76960 h 77884"/>
              <a:gd name="connsiteX7" fmla="*/ 23310 w 55129"/>
              <a:gd name="connsiteY7" fmla="*/ 71595 h 77884"/>
              <a:gd name="connsiteX8" fmla="*/ 28860 w 55129"/>
              <a:gd name="connsiteY8" fmla="*/ 72890 h 77884"/>
              <a:gd name="connsiteX9" fmla="*/ 32375 w 55129"/>
              <a:gd name="connsiteY9" fmla="*/ 71040 h 77884"/>
              <a:gd name="connsiteX10" fmla="*/ 28490 w 55129"/>
              <a:gd name="connsiteY10" fmla="*/ 69190 h 77884"/>
              <a:gd name="connsiteX11" fmla="*/ 24975 w 55129"/>
              <a:gd name="connsiteY11" fmla="*/ 69745 h 77884"/>
              <a:gd name="connsiteX12" fmla="*/ 24975 w 55129"/>
              <a:gd name="connsiteY12" fmla="*/ 65490 h 77884"/>
              <a:gd name="connsiteX13" fmla="*/ 27195 w 55129"/>
              <a:gd name="connsiteY13" fmla="*/ 61975 h 77884"/>
              <a:gd name="connsiteX14" fmla="*/ 0 w 55129"/>
              <a:gd name="connsiteY14" fmla="*/ 31080 h 77884"/>
              <a:gd name="connsiteX15" fmla="*/ 30525 w 55129"/>
              <a:gd name="connsiteY15" fmla="*/ 0 h 77884"/>
              <a:gd name="connsiteX16" fmla="*/ 55130 w 55129"/>
              <a:gd name="connsiteY16" fmla="*/ 12210 h 77884"/>
              <a:gd name="connsiteX17" fmla="*/ 46805 w 55129"/>
              <a:gd name="connsiteY17" fmla="*/ 18315 h 77884"/>
              <a:gd name="connsiteX18" fmla="*/ 30710 w 55129"/>
              <a:gd name="connsiteY18" fmla="*/ 10360 h 77884"/>
              <a:gd name="connsiteX19" fmla="*/ 10545 w 55129"/>
              <a:gd name="connsiteY19" fmla="*/ 31080 h 77884"/>
              <a:gd name="connsiteX20" fmla="*/ 30710 w 55129"/>
              <a:gd name="connsiteY20" fmla="*/ 51800 h 77884"/>
              <a:gd name="connsiteX21" fmla="*/ 46805 w 55129"/>
              <a:gd name="connsiteY21" fmla="*/ 43475 h 778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55129" h="77884">
                <a:moveTo>
                  <a:pt x="46435" y="43290"/>
                </a:moveTo>
                <a:lnTo>
                  <a:pt x="54760" y="49765"/>
                </a:lnTo>
                <a:cubicBezTo>
                  <a:pt x="49950" y="56795"/>
                  <a:pt x="42180" y="61235"/>
                  <a:pt x="32745" y="61975"/>
                </a:cubicBezTo>
                <a:lnTo>
                  <a:pt x="31080" y="64935"/>
                </a:lnTo>
                <a:cubicBezTo>
                  <a:pt x="35150" y="65675"/>
                  <a:pt x="37555" y="67710"/>
                  <a:pt x="37555" y="71040"/>
                </a:cubicBezTo>
                <a:cubicBezTo>
                  <a:pt x="37555" y="75850"/>
                  <a:pt x="34040" y="77885"/>
                  <a:pt x="28860" y="77885"/>
                </a:cubicBezTo>
                <a:cubicBezTo>
                  <a:pt x="27380" y="77885"/>
                  <a:pt x="24790" y="77515"/>
                  <a:pt x="23310" y="76960"/>
                </a:cubicBezTo>
                <a:lnTo>
                  <a:pt x="23310" y="71595"/>
                </a:lnTo>
                <a:cubicBezTo>
                  <a:pt x="24605" y="72705"/>
                  <a:pt x="27195" y="72890"/>
                  <a:pt x="28860" y="72890"/>
                </a:cubicBezTo>
                <a:cubicBezTo>
                  <a:pt x="30710" y="72890"/>
                  <a:pt x="32375" y="72335"/>
                  <a:pt x="32375" y="71040"/>
                </a:cubicBezTo>
                <a:cubicBezTo>
                  <a:pt x="32375" y="69745"/>
                  <a:pt x="30895" y="69190"/>
                  <a:pt x="28490" y="69190"/>
                </a:cubicBezTo>
                <a:cubicBezTo>
                  <a:pt x="27750" y="69190"/>
                  <a:pt x="25530" y="69375"/>
                  <a:pt x="24975" y="69745"/>
                </a:cubicBezTo>
                <a:lnTo>
                  <a:pt x="24975" y="65490"/>
                </a:lnTo>
                <a:cubicBezTo>
                  <a:pt x="24975" y="65490"/>
                  <a:pt x="27195" y="61975"/>
                  <a:pt x="27195" y="61975"/>
                </a:cubicBezTo>
                <a:cubicBezTo>
                  <a:pt x="10915" y="60495"/>
                  <a:pt x="0" y="4791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1" name="Forma livre: Forma 40">
            <a:extLst>
              <a:ext uri="{FF2B5EF4-FFF2-40B4-BE49-F238E27FC236}">
                <a16:creationId xmlns:a16="http://schemas.microsoft.com/office/drawing/2014/main" id="{60A630CD-2880-347A-2C7A-A0954596D7AD}"/>
              </a:ext>
            </a:extLst>
          </xdr:cNvPr>
          <xdr:cNvSpPr/>
        </xdr:nvSpPr>
        <xdr:spPr>
          <a:xfrm>
            <a:off x="3492684" y="1374867"/>
            <a:ext cx="57164" cy="76034"/>
          </a:xfrm>
          <a:custGeom>
            <a:avLst/>
            <a:gdLst>
              <a:gd name="connsiteX0" fmla="*/ 41440 w 57164"/>
              <a:gd name="connsiteY0" fmla="*/ 64380 h 76034"/>
              <a:gd name="connsiteX1" fmla="*/ 15540 w 57164"/>
              <a:gd name="connsiteY1" fmla="*/ 64380 h 76034"/>
              <a:gd name="connsiteX2" fmla="*/ 10915 w 57164"/>
              <a:gd name="connsiteY2" fmla="*/ 76035 h 76034"/>
              <a:gd name="connsiteX3" fmla="*/ 0 w 57164"/>
              <a:gd name="connsiteY3" fmla="*/ 76035 h 76034"/>
              <a:gd name="connsiteX4" fmla="*/ 24605 w 57164"/>
              <a:gd name="connsiteY4" fmla="*/ 15540 h 76034"/>
              <a:gd name="connsiteX5" fmla="*/ 32560 w 57164"/>
              <a:gd name="connsiteY5" fmla="*/ 15540 h 76034"/>
              <a:gd name="connsiteX6" fmla="*/ 57165 w 57164"/>
              <a:gd name="connsiteY6" fmla="*/ 76035 h 76034"/>
              <a:gd name="connsiteX7" fmla="*/ 46250 w 57164"/>
              <a:gd name="connsiteY7" fmla="*/ 76035 h 76034"/>
              <a:gd name="connsiteX8" fmla="*/ 41625 w 57164"/>
              <a:gd name="connsiteY8" fmla="*/ 64380 h 76034"/>
              <a:gd name="connsiteX9" fmla="*/ 22940 w 57164"/>
              <a:gd name="connsiteY9" fmla="*/ 0 h 76034"/>
              <a:gd name="connsiteX10" fmla="*/ 29785 w 57164"/>
              <a:gd name="connsiteY10" fmla="*/ 3145 h 76034"/>
              <a:gd name="connsiteX11" fmla="*/ 33855 w 57164"/>
              <a:gd name="connsiteY11" fmla="*/ 5550 h 76034"/>
              <a:gd name="connsiteX12" fmla="*/ 37185 w 57164"/>
              <a:gd name="connsiteY12" fmla="*/ 1295 h 76034"/>
              <a:gd name="connsiteX13" fmla="*/ 43105 w 57164"/>
              <a:gd name="connsiteY13" fmla="*/ 1295 h 76034"/>
              <a:gd name="connsiteX14" fmla="*/ 33855 w 57164"/>
              <a:gd name="connsiteY14" fmla="*/ 11470 h 76034"/>
              <a:gd name="connsiteX15" fmla="*/ 27010 w 57164"/>
              <a:gd name="connsiteY15" fmla="*/ 8140 h 76034"/>
              <a:gd name="connsiteX16" fmla="*/ 23310 w 57164"/>
              <a:gd name="connsiteY16" fmla="*/ 5920 h 76034"/>
              <a:gd name="connsiteX17" fmla="*/ 20165 w 57164"/>
              <a:gd name="connsiteY17" fmla="*/ 10175 h 76034"/>
              <a:gd name="connsiteX18" fmla="*/ 14245 w 57164"/>
              <a:gd name="connsiteY18" fmla="*/ 10175 h 76034"/>
              <a:gd name="connsiteX19" fmla="*/ 23125 w 57164"/>
              <a:gd name="connsiteY19" fmla="*/ 0 h 76034"/>
              <a:gd name="connsiteX20" fmla="*/ 37740 w 57164"/>
              <a:gd name="connsiteY20" fmla="*/ 54945 h 76034"/>
              <a:gd name="connsiteX21" fmla="*/ 28490 w 57164"/>
              <a:gd name="connsiteY21" fmla="*/ 31820 h 76034"/>
              <a:gd name="connsiteX22" fmla="*/ 19240 w 57164"/>
              <a:gd name="connsiteY22" fmla="*/ 54945 h 76034"/>
              <a:gd name="connsiteX23" fmla="*/ 37740 w 57164"/>
              <a:gd name="connsiteY23" fmla="*/ 54945 h 760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57164" h="76034">
                <a:moveTo>
                  <a:pt x="41440" y="64380"/>
                </a:moveTo>
                <a:lnTo>
                  <a:pt x="15540" y="64380"/>
                </a:lnTo>
                <a:lnTo>
                  <a:pt x="10915" y="76035"/>
                </a:lnTo>
                <a:lnTo>
                  <a:pt x="0" y="76035"/>
                </a:lnTo>
                <a:lnTo>
                  <a:pt x="24605" y="15540"/>
                </a:lnTo>
                <a:lnTo>
                  <a:pt x="32560" y="15540"/>
                </a:lnTo>
                <a:lnTo>
                  <a:pt x="57165" y="76035"/>
                </a:lnTo>
                <a:lnTo>
                  <a:pt x="46250" y="76035"/>
                </a:lnTo>
                <a:lnTo>
                  <a:pt x="41625" y="64380"/>
                </a:lnTo>
                <a:close/>
                <a:moveTo>
                  <a:pt x="22940" y="0"/>
                </a:moveTo>
                <a:cubicBezTo>
                  <a:pt x="26270" y="0"/>
                  <a:pt x="28305" y="1665"/>
                  <a:pt x="29785" y="3145"/>
                </a:cubicBezTo>
                <a:cubicBezTo>
                  <a:pt x="30895" y="4255"/>
                  <a:pt x="32005" y="5550"/>
                  <a:pt x="33855" y="5550"/>
                </a:cubicBezTo>
                <a:cubicBezTo>
                  <a:pt x="36445" y="5550"/>
                  <a:pt x="37185" y="3515"/>
                  <a:pt x="37185" y="1295"/>
                </a:cubicBezTo>
                <a:lnTo>
                  <a:pt x="43105" y="1295"/>
                </a:lnTo>
                <a:cubicBezTo>
                  <a:pt x="43105" y="7030"/>
                  <a:pt x="40145" y="11470"/>
                  <a:pt x="33855" y="11470"/>
                </a:cubicBezTo>
                <a:cubicBezTo>
                  <a:pt x="30155" y="11470"/>
                  <a:pt x="28305" y="9620"/>
                  <a:pt x="27010" y="8140"/>
                </a:cubicBezTo>
                <a:cubicBezTo>
                  <a:pt x="25715" y="6845"/>
                  <a:pt x="24790" y="5920"/>
                  <a:pt x="23310" y="5920"/>
                </a:cubicBezTo>
                <a:cubicBezTo>
                  <a:pt x="20905" y="5920"/>
                  <a:pt x="20165" y="8510"/>
                  <a:pt x="20165" y="10175"/>
                </a:cubicBezTo>
                <a:lnTo>
                  <a:pt x="14245" y="10175"/>
                </a:lnTo>
                <a:cubicBezTo>
                  <a:pt x="14245" y="4440"/>
                  <a:pt x="17390" y="0"/>
                  <a:pt x="23125" y="0"/>
                </a:cubicBezTo>
                <a:close/>
                <a:moveTo>
                  <a:pt x="37740" y="54945"/>
                </a:moveTo>
                <a:lnTo>
                  <a:pt x="28490" y="31820"/>
                </a:lnTo>
                <a:lnTo>
                  <a:pt x="19240" y="54945"/>
                </a:lnTo>
                <a:lnTo>
                  <a:pt x="37740" y="5494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2" name="Forma livre: Forma 41">
            <a:extLst>
              <a:ext uri="{FF2B5EF4-FFF2-40B4-BE49-F238E27FC236}">
                <a16:creationId xmlns:a16="http://schemas.microsoft.com/office/drawing/2014/main" id="{144703F3-3D0C-329F-7185-F4EA0DB0FDEA}"/>
              </a:ext>
            </a:extLst>
          </xdr:cNvPr>
          <xdr:cNvSpPr/>
        </xdr:nvSpPr>
        <xdr:spPr>
          <a:xfrm>
            <a:off x="3563724" y="1389667"/>
            <a:ext cx="60865" cy="62159"/>
          </a:xfrm>
          <a:custGeom>
            <a:avLst/>
            <a:gdLst>
              <a:gd name="connsiteX0" fmla="*/ 0 w 60865"/>
              <a:gd name="connsiteY0" fmla="*/ 31080 h 62159"/>
              <a:gd name="connsiteX1" fmla="*/ 30525 w 60865"/>
              <a:gd name="connsiteY1" fmla="*/ 0 h 62159"/>
              <a:gd name="connsiteX2" fmla="*/ 60865 w 60865"/>
              <a:gd name="connsiteY2" fmla="*/ 31080 h 62159"/>
              <a:gd name="connsiteX3" fmla="*/ 30525 w 60865"/>
              <a:gd name="connsiteY3" fmla="*/ 62160 h 62159"/>
              <a:gd name="connsiteX4" fmla="*/ 0 w 60865"/>
              <a:gd name="connsiteY4" fmla="*/ 31080 h 62159"/>
              <a:gd name="connsiteX5" fmla="*/ 50320 w 60865"/>
              <a:gd name="connsiteY5" fmla="*/ 31080 h 62159"/>
              <a:gd name="connsiteX6" fmla="*/ 30525 w 60865"/>
              <a:gd name="connsiteY6" fmla="*/ 10360 h 62159"/>
              <a:gd name="connsiteX7" fmla="*/ 10360 w 60865"/>
              <a:gd name="connsiteY7" fmla="*/ 31080 h 62159"/>
              <a:gd name="connsiteX8" fmla="*/ 30525 w 60865"/>
              <a:gd name="connsiteY8" fmla="*/ 51800 h 62159"/>
              <a:gd name="connsiteX9" fmla="*/ 50320 w 60865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5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655" y="62160"/>
                  <a:pt x="30525" y="62160"/>
                </a:cubicBezTo>
                <a:cubicBezTo>
                  <a:pt x="12395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3" name="Forma livre: Forma 42">
            <a:extLst>
              <a:ext uri="{FF2B5EF4-FFF2-40B4-BE49-F238E27FC236}">
                <a16:creationId xmlns:a16="http://schemas.microsoft.com/office/drawing/2014/main" id="{B07AB7FC-1DC9-B108-DB8D-A9A110B3B82E}"/>
              </a:ext>
            </a:extLst>
          </xdr:cNvPr>
          <xdr:cNvSpPr/>
        </xdr:nvSpPr>
        <xdr:spPr>
          <a:xfrm>
            <a:off x="3673614" y="1389667"/>
            <a:ext cx="55129" cy="62159"/>
          </a:xfrm>
          <a:custGeom>
            <a:avLst/>
            <a:gdLst>
              <a:gd name="connsiteX0" fmla="*/ 30710 w 55129"/>
              <a:gd name="connsiteY0" fmla="*/ 10360 h 62159"/>
              <a:gd name="connsiteX1" fmla="*/ 10545 w 55129"/>
              <a:gd name="connsiteY1" fmla="*/ 31080 h 62159"/>
              <a:gd name="connsiteX2" fmla="*/ 30710 w 55129"/>
              <a:gd name="connsiteY2" fmla="*/ 51800 h 62159"/>
              <a:gd name="connsiteX3" fmla="*/ 46805 w 55129"/>
              <a:gd name="connsiteY3" fmla="*/ 43475 h 62159"/>
              <a:gd name="connsiteX4" fmla="*/ 55130 w 55129"/>
              <a:gd name="connsiteY4" fmla="*/ 49950 h 62159"/>
              <a:gd name="connsiteX5" fmla="*/ 30525 w 55129"/>
              <a:gd name="connsiteY5" fmla="*/ 62160 h 62159"/>
              <a:gd name="connsiteX6" fmla="*/ 0 w 55129"/>
              <a:gd name="connsiteY6" fmla="*/ 31080 h 62159"/>
              <a:gd name="connsiteX7" fmla="*/ 30525 w 55129"/>
              <a:gd name="connsiteY7" fmla="*/ 0 h 62159"/>
              <a:gd name="connsiteX8" fmla="*/ 55130 w 55129"/>
              <a:gd name="connsiteY8" fmla="*/ 12210 h 62159"/>
              <a:gd name="connsiteX9" fmla="*/ 46805 w 55129"/>
              <a:gd name="connsiteY9" fmla="*/ 18315 h 62159"/>
              <a:gd name="connsiteX10" fmla="*/ 30710 w 55129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29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4" name="Forma livre: Forma 43">
            <a:extLst>
              <a:ext uri="{FF2B5EF4-FFF2-40B4-BE49-F238E27FC236}">
                <a16:creationId xmlns:a16="http://schemas.microsoft.com/office/drawing/2014/main" id="{BC3AFDD8-8289-5A51-8E4E-DC35D90C7B41}"/>
              </a:ext>
            </a:extLst>
          </xdr:cNvPr>
          <xdr:cNvSpPr/>
        </xdr:nvSpPr>
        <xdr:spPr>
          <a:xfrm>
            <a:off x="3748538" y="139040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5" name="Forma livre: Forma 44">
            <a:extLst>
              <a:ext uri="{FF2B5EF4-FFF2-40B4-BE49-F238E27FC236}">
                <a16:creationId xmlns:a16="http://schemas.microsoft.com/office/drawing/2014/main" id="{CC0F9FC9-640C-63AC-2441-D87D64F5746C}"/>
              </a:ext>
            </a:extLst>
          </xdr:cNvPr>
          <xdr:cNvSpPr/>
        </xdr:nvSpPr>
        <xdr:spPr>
          <a:xfrm>
            <a:off x="3808848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6" name="Forma livre: Forma 45">
            <a:extLst>
              <a:ext uri="{FF2B5EF4-FFF2-40B4-BE49-F238E27FC236}">
                <a16:creationId xmlns:a16="http://schemas.microsoft.com/office/drawing/2014/main" id="{F1921D43-C168-C401-8B14-E04438D9E258}"/>
              </a:ext>
            </a:extLst>
          </xdr:cNvPr>
          <xdr:cNvSpPr/>
        </xdr:nvSpPr>
        <xdr:spPr>
          <a:xfrm>
            <a:off x="3841038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7" name="Forma livre: Forma 46">
            <a:extLst>
              <a:ext uri="{FF2B5EF4-FFF2-40B4-BE49-F238E27FC236}">
                <a16:creationId xmlns:a16="http://schemas.microsoft.com/office/drawing/2014/main" id="{8CFF0D16-1E97-5094-D1B5-4FC0B395DE46}"/>
              </a:ext>
            </a:extLst>
          </xdr:cNvPr>
          <xdr:cNvSpPr/>
        </xdr:nvSpPr>
        <xdr:spPr>
          <a:xfrm>
            <a:off x="3919848" y="1374682"/>
            <a:ext cx="57165" cy="76219"/>
          </a:xfrm>
          <a:custGeom>
            <a:avLst/>
            <a:gdLst>
              <a:gd name="connsiteX0" fmla="*/ 41440 w 57165"/>
              <a:gd name="connsiteY0" fmla="*/ 64565 h 76219"/>
              <a:gd name="connsiteX1" fmla="*/ 15540 w 57165"/>
              <a:gd name="connsiteY1" fmla="*/ 64565 h 76219"/>
              <a:gd name="connsiteX2" fmla="*/ 10915 w 57165"/>
              <a:gd name="connsiteY2" fmla="*/ 76220 h 76219"/>
              <a:gd name="connsiteX3" fmla="*/ 0 w 57165"/>
              <a:gd name="connsiteY3" fmla="*/ 76220 h 76219"/>
              <a:gd name="connsiteX4" fmla="*/ 24605 w 57165"/>
              <a:gd name="connsiteY4" fmla="*/ 15725 h 76219"/>
              <a:gd name="connsiteX5" fmla="*/ 32560 w 57165"/>
              <a:gd name="connsiteY5" fmla="*/ 15725 h 76219"/>
              <a:gd name="connsiteX6" fmla="*/ 57165 w 57165"/>
              <a:gd name="connsiteY6" fmla="*/ 76220 h 76219"/>
              <a:gd name="connsiteX7" fmla="*/ 46250 w 57165"/>
              <a:gd name="connsiteY7" fmla="*/ 76220 h 76219"/>
              <a:gd name="connsiteX8" fmla="*/ 41625 w 57165"/>
              <a:gd name="connsiteY8" fmla="*/ 64565 h 76219"/>
              <a:gd name="connsiteX9" fmla="*/ 37740 w 57165"/>
              <a:gd name="connsiteY9" fmla="*/ 55130 h 76219"/>
              <a:gd name="connsiteX10" fmla="*/ 28490 w 57165"/>
              <a:gd name="connsiteY10" fmla="*/ 32005 h 76219"/>
              <a:gd name="connsiteX11" fmla="*/ 19240 w 57165"/>
              <a:gd name="connsiteY11" fmla="*/ 55130 h 76219"/>
              <a:gd name="connsiteX12" fmla="*/ 37740 w 57165"/>
              <a:gd name="connsiteY12" fmla="*/ 55130 h 76219"/>
              <a:gd name="connsiteX13" fmla="*/ 37740 w 57165"/>
              <a:gd name="connsiteY13" fmla="*/ 0 h 76219"/>
              <a:gd name="connsiteX14" fmla="*/ 32560 w 57165"/>
              <a:gd name="connsiteY14" fmla="*/ 9990 h 76219"/>
              <a:gd name="connsiteX15" fmla="*/ 24235 w 57165"/>
              <a:gd name="connsiteY15" fmla="*/ 9990 h 76219"/>
              <a:gd name="connsiteX16" fmla="*/ 29045 w 57165"/>
              <a:gd name="connsiteY16" fmla="*/ 0 h 76219"/>
              <a:gd name="connsiteX17" fmla="*/ 37740 w 57165"/>
              <a:gd name="connsiteY17" fmla="*/ 0 h 76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7165" h="76219">
                <a:moveTo>
                  <a:pt x="41440" y="64565"/>
                </a:moveTo>
                <a:lnTo>
                  <a:pt x="15540" y="64565"/>
                </a:lnTo>
                <a:lnTo>
                  <a:pt x="10915" y="76220"/>
                </a:lnTo>
                <a:lnTo>
                  <a:pt x="0" y="76220"/>
                </a:lnTo>
                <a:lnTo>
                  <a:pt x="24605" y="15725"/>
                </a:lnTo>
                <a:lnTo>
                  <a:pt x="32560" y="15725"/>
                </a:lnTo>
                <a:lnTo>
                  <a:pt x="57165" y="76220"/>
                </a:lnTo>
                <a:lnTo>
                  <a:pt x="46250" y="76220"/>
                </a:lnTo>
                <a:lnTo>
                  <a:pt x="41625" y="64565"/>
                </a:lnTo>
                <a:close/>
                <a:moveTo>
                  <a:pt x="37740" y="55130"/>
                </a:moveTo>
                <a:lnTo>
                  <a:pt x="28490" y="32005"/>
                </a:lnTo>
                <a:lnTo>
                  <a:pt x="19240" y="55130"/>
                </a:lnTo>
                <a:lnTo>
                  <a:pt x="37740" y="55130"/>
                </a:lnTo>
                <a:close/>
                <a:moveTo>
                  <a:pt x="37740" y="0"/>
                </a:moveTo>
                <a:lnTo>
                  <a:pt x="32560" y="9990"/>
                </a:lnTo>
                <a:lnTo>
                  <a:pt x="24235" y="9990"/>
                </a:lnTo>
                <a:lnTo>
                  <a:pt x="29045" y="0"/>
                </a:lnTo>
                <a:lnTo>
                  <a:pt x="3774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8" name="Forma livre: Forma 47">
            <a:extLst>
              <a:ext uri="{FF2B5EF4-FFF2-40B4-BE49-F238E27FC236}">
                <a16:creationId xmlns:a16="http://schemas.microsoft.com/office/drawing/2014/main" id="{AC02DA76-1500-0BE4-43BA-FE6CC5CC236F}"/>
              </a:ext>
            </a:extLst>
          </xdr:cNvPr>
          <xdr:cNvSpPr/>
        </xdr:nvSpPr>
        <xdr:spPr>
          <a:xfrm>
            <a:off x="3985338" y="139040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9" name="Forma livre: Forma 48">
            <a:extLst>
              <a:ext uri="{FF2B5EF4-FFF2-40B4-BE49-F238E27FC236}">
                <a16:creationId xmlns:a16="http://schemas.microsoft.com/office/drawing/2014/main" id="{080B76E8-981C-22E0-FB56-8BA8EF65AEED}"/>
              </a:ext>
            </a:extLst>
          </xdr:cNvPr>
          <xdr:cNvSpPr/>
        </xdr:nvSpPr>
        <xdr:spPr>
          <a:xfrm>
            <a:off x="4053233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0" name="Forma livre: Forma 49">
            <a:extLst>
              <a:ext uri="{FF2B5EF4-FFF2-40B4-BE49-F238E27FC236}">
                <a16:creationId xmlns:a16="http://schemas.microsoft.com/office/drawing/2014/main" id="{F629BA74-B117-6F10-C108-921ED9FEF03D}"/>
              </a:ext>
            </a:extLst>
          </xdr:cNvPr>
          <xdr:cNvSpPr/>
        </xdr:nvSpPr>
        <xdr:spPr>
          <a:xfrm>
            <a:off x="4084313" y="1389667"/>
            <a:ext cx="55130" cy="62159"/>
          </a:xfrm>
          <a:custGeom>
            <a:avLst/>
            <a:gdLst>
              <a:gd name="connsiteX0" fmla="*/ 30710 w 55130"/>
              <a:gd name="connsiteY0" fmla="*/ 10360 h 62159"/>
              <a:gd name="connsiteX1" fmla="*/ 10545 w 55130"/>
              <a:gd name="connsiteY1" fmla="*/ 31080 h 62159"/>
              <a:gd name="connsiteX2" fmla="*/ 30710 w 55130"/>
              <a:gd name="connsiteY2" fmla="*/ 51800 h 62159"/>
              <a:gd name="connsiteX3" fmla="*/ 46805 w 55130"/>
              <a:gd name="connsiteY3" fmla="*/ 43475 h 62159"/>
              <a:gd name="connsiteX4" fmla="*/ 55130 w 55130"/>
              <a:gd name="connsiteY4" fmla="*/ 49950 h 62159"/>
              <a:gd name="connsiteX5" fmla="*/ 30525 w 55130"/>
              <a:gd name="connsiteY5" fmla="*/ 62160 h 62159"/>
              <a:gd name="connsiteX6" fmla="*/ 0 w 55130"/>
              <a:gd name="connsiteY6" fmla="*/ 31080 h 62159"/>
              <a:gd name="connsiteX7" fmla="*/ 30525 w 55130"/>
              <a:gd name="connsiteY7" fmla="*/ 0 h 62159"/>
              <a:gd name="connsiteX8" fmla="*/ 55130 w 55130"/>
              <a:gd name="connsiteY8" fmla="*/ 12210 h 62159"/>
              <a:gd name="connsiteX9" fmla="*/ 46805 w 55130"/>
              <a:gd name="connsiteY9" fmla="*/ 18315 h 62159"/>
              <a:gd name="connsiteX10" fmla="*/ 30710 w 55130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30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1" name="Forma livre: Forma 50">
            <a:extLst>
              <a:ext uri="{FF2B5EF4-FFF2-40B4-BE49-F238E27FC236}">
                <a16:creationId xmlns:a16="http://schemas.microsoft.com/office/drawing/2014/main" id="{FB10EDE9-1C1E-5643-C953-39AB581C535C}"/>
              </a:ext>
            </a:extLst>
          </xdr:cNvPr>
          <xdr:cNvSpPr/>
        </xdr:nvSpPr>
        <xdr:spPr>
          <a:xfrm>
            <a:off x="4155353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2" name="Forma livre: Forma 51">
            <a:extLst>
              <a:ext uri="{FF2B5EF4-FFF2-40B4-BE49-F238E27FC236}">
                <a16:creationId xmlns:a16="http://schemas.microsoft.com/office/drawing/2014/main" id="{71CF39A6-098B-F224-D1AF-94016CF8C601}"/>
              </a:ext>
            </a:extLst>
          </xdr:cNvPr>
          <xdr:cNvSpPr/>
        </xdr:nvSpPr>
        <xdr:spPr>
          <a:xfrm>
            <a:off x="2736220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3" name="Forma livre: Forma 52">
            <a:extLst>
              <a:ext uri="{FF2B5EF4-FFF2-40B4-BE49-F238E27FC236}">
                <a16:creationId xmlns:a16="http://schemas.microsoft.com/office/drawing/2014/main" id="{99810BC4-602B-6929-AA03-76DD1AB446D9}"/>
              </a:ext>
            </a:extLst>
          </xdr:cNvPr>
          <xdr:cNvSpPr/>
        </xdr:nvSpPr>
        <xdr:spPr>
          <a:xfrm>
            <a:off x="282594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4" name="Forma livre: Forma 53">
            <a:extLst>
              <a:ext uri="{FF2B5EF4-FFF2-40B4-BE49-F238E27FC236}">
                <a16:creationId xmlns:a16="http://schemas.microsoft.com/office/drawing/2014/main" id="{551B2D3F-BC7D-DFF1-4D03-39F1327DCCE1}"/>
              </a:ext>
            </a:extLst>
          </xdr:cNvPr>
          <xdr:cNvSpPr/>
        </xdr:nvSpPr>
        <xdr:spPr>
          <a:xfrm>
            <a:off x="2895690" y="1487717"/>
            <a:ext cx="46619" cy="61419"/>
          </a:xfrm>
          <a:custGeom>
            <a:avLst/>
            <a:gdLst>
              <a:gd name="connsiteX0" fmla="*/ 46435 w 46619"/>
              <a:gd name="connsiteY0" fmla="*/ 0 h 61419"/>
              <a:gd name="connsiteX1" fmla="*/ 46435 w 46619"/>
              <a:gd name="connsiteY1" fmla="*/ 39405 h 61419"/>
              <a:gd name="connsiteX2" fmla="*/ 23125 w 46619"/>
              <a:gd name="connsiteY2" fmla="*/ 61420 h 61419"/>
              <a:gd name="connsiteX3" fmla="*/ 0 w 46619"/>
              <a:gd name="connsiteY3" fmla="*/ 39405 h 61419"/>
              <a:gd name="connsiteX4" fmla="*/ 0 w 46619"/>
              <a:gd name="connsiteY4" fmla="*/ 0 h 61419"/>
              <a:gd name="connsiteX5" fmla="*/ 10360 w 46619"/>
              <a:gd name="connsiteY5" fmla="*/ 0 h 61419"/>
              <a:gd name="connsiteX6" fmla="*/ 10360 w 46619"/>
              <a:gd name="connsiteY6" fmla="*/ 38295 h 61419"/>
              <a:gd name="connsiteX7" fmla="*/ 23310 w 46619"/>
              <a:gd name="connsiteY7" fmla="*/ 51430 h 61419"/>
              <a:gd name="connsiteX8" fmla="*/ 36260 w 46619"/>
              <a:gd name="connsiteY8" fmla="*/ 38295 h 61419"/>
              <a:gd name="connsiteX9" fmla="*/ 36260 w 46619"/>
              <a:gd name="connsiteY9" fmla="*/ 0 h 61419"/>
              <a:gd name="connsiteX10" fmla="*/ 46620 w 46619"/>
              <a:gd name="connsiteY10" fmla="*/ 0 h 614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6619" h="61419">
                <a:moveTo>
                  <a:pt x="46435" y="0"/>
                </a:moveTo>
                <a:lnTo>
                  <a:pt x="46435" y="39405"/>
                </a:lnTo>
                <a:cubicBezTo>
                  <a:pt x="46435" y="51430"/>
                  <a:pt x="38110" y="61420"/>
                  <a:pt x="23125" y="61420"/>
                </a:cubicBezTo>
                <a:cubicBezTo>
                  <a:pt x="8140" y="61420"/>
                  <a:pt x="0" y="51430"/>
                  <a:pt x="0" y="39405"/>
                </a:cubicBezTo>
                <a:lnTo>
                  <a:pt x="0" y="0"/>
                </a:lnTo>
                <a:lnTo>
                  <a:pt x="10360" y="0"/>
                </a:lnTo>
                <a:lnTo>
                  <a:pt x="10360" y="38295"/>
                </a:lnTo>
                <a:cubicBezTo>
                  <a:pt x="10360" y="47175"/>
                  <a:pt x="15910" y="51430"/>
                  <a:pt x="23310" y="51430"/>
                </a:cubicBezTo>
                <a:cubicBezTo>
                  <a:pt x="30710" y="51430"/>
                  <a:pt x="36260" y="47360"/>
                  <a:pt x="36260" y="38295"/>
                </a:cubicBezTo>
                <a:lnTo>
                  <a:pt x="36260" y="0"/>
                </a:lnTo>
                <a:lnTo>
                  <a:pt x="4662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5" name="Forma livre: Forma 54">
            <a:extLst>
              <a:ext uri="{FF2B5EF4-FFF2-40B4-BE49-F238E27FC236}">
                <a16:creationId xmlns:a16="http://schemas.microsoft.com/office/drawing/2014/main" id="{4EDDBB1D-74F1-52C5-D705-DFBE5AC4BB49}"/>
              </a:ext>
            </a:extLst>
          </xdr:cNvPr>
          <xdr:cNvSpPr/>
        </xdr:nvSpPr>
        <xdr:spPr>
          <a:xfrm>
            <a:off x="296210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6" name="Forma livre: Forma 55">
            <a:extLst>
              <a:ext uri="{FF2B5EF4-FFF2-40B4-BE49-F238E27FC236}">
                <a16:creationId xmlns:a16="http://schemas.microsoft.com/office/drawing/2014/main" id="{7E2FB240-7012-1007-6F89-2586DB601241}"/>
              </a:ext>
            </a:extLst>
          </xdr:cNvPr>
          <xdr:cNvSpPr/>
        </xdr:nvSpPr>
        <xdr:spPr>
          <a:xfrm>
            <a:off x="3029075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7" name="Forma livre: Forma 56">
            <a:extLst>
              <a:ext uri="{FF2B5EF4-FFF2-40B4-BE49-F238E27FC236}">
                <a16:creationId xmlns:a16="http://schemas.microsoft.com/office/drawing/2014/main" id="{C040A657-2DBD-1DD8-AC35-E2476B118C5C}"/>
              </a:ext>
            </a:extLst>
          </xdr:cNvPr>
          <xdr:cNvSpPr/>
        </xdr:nvSpPr>
        <xdr:spPr>
          <a:xfrm>
            <a:off x="3096970" y="1487717"/>
            <a:ext cx="40330" cy="60494"/>
          </a:xfrm>
          <a:custGeom>
            <a:avLst/>
            <a:gdLst>
              <a:gd name="connsiteX0" fmla="*/ 10360 w 40330"/>
              <a:gd name="connsiteY0" fmla="*/ 9435 h 60494"/>
              <a:gd name="connsiteX1" fmla="*/ 10360 w 40330"/>
              <a:gd name="connsiteY1" fmla="*/ 25530 h 60494"/>
              <a:gd name="connsiteX2" fmla="*/ 38480 w 40330"/>
              <a:gd name="connsiteY2" fmla="*/ 25530 h 60494"/>
              <a:gd name="connsiteX3" fmla="*/ 38480 w 40330"/>
              <a:gd name="connsiteY3" fmla="*/ 34965 h 60494"/>
              <a:gd name="connsiteX4" fmla="*/ 10360 w 40330"/>
              <a:gd name="connsiteY4" fmla="*/ 34965 h 60494"/>
              <a:gd name="connsiteX5" fmla="*/ 10360 w 40330"/>
              <a:gd name="connsiteY5" fmla="*/ 51060 h 60494"/>
              <a:gd name="connsiteX6" fmla="*/ 40330 w 40330"/>
              <a:gd name="connsiteY6" fmla="*/ 51060 h 60494"/>
              <a:gd name="connsiteX7" fmla="*/ 40330 w 40330"/>
              <a:gd name="connsiteY7" fmla="*/ 60495 h 60494"/>
              <a:gd name="connsiteX8" fmla="*/ 0 w 40330"/>
              <a:gd name="connsiteY8" fmla="*/ 60495 h 60494"/>
              <a:gd name="connsiteX9" fmla="*/ 0 w 40330"/>
              <a:gd name="connsiteY9" fmla="*/ 0 h 60494"/>
              <a:gd name="connsiteX10" fmla="*/ 40330 w 40330"/>
              <a:gd name="connsiteY10" fmla="*/ 0 h 60494"/>
              <a:gd name="connsiteX11" fmla="*/ 40330 w 40330"/>
              <a:gd name="connsiteY11" fmla="*/ 9435 h 60494"/>
              <a:gd name="connsiteX12" fmla="*/ 10360 w 40330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30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8" name="Forma livre: Forma 57">
            <a:extLst>
              <a:ext uri="{FF2B5EF4-FFF2-40B4-BE49-F238E27FC236}">
                <a16:creationId xmlns:a16="http://schemas.microsoft.com/office/drawing/2014/main" id="{B5E9D90C-CDFA-036C-8183-2F581E80E9E9}"/>
              </a:ext>
            </a:extLst>
          </xdr:cNvPr>
          <xdr:cNvSpPr/>
        </xdr:nvSpPr>
        <xdr:spPr>
          <a:xfrm>
            <a:off x="3158760" y="1487717"/>
            <a:ext cx="48284" cy="60494"/>
          </a:xfrm>
          <a:custGeom>
            <a:avLst/>
            <a:gdLst>
              <a:gd name="connsiteX0" fmla="*/ 48285 w 48284"/>
              <a:gd name="connsiteY0" fmla="*/ 0 h 60494"/>
              <a:gd name="connsiteX1" fmla="*/ 48285 w 48284"/>
              <a:gd name="connsiteY1" fmla="*/ 60495 h 60494"/>
              <a:gd name="connsiteX2" fmla="*/ 38295 w 48284"/>
              <a:gd name="connsiteY2" fmla="*/ 60495 h 60494"/>
              <a:gd name="connsiteX3" fmla="*/ 10360 w 48284"/>
              <a:gd name="connsiteY3" fmla="*/ 17945 h 60494"/>
              <a:gd name="connsiteX4" fmla="*/ 10360 w 48284"/>
              <a:gd name="connsiteY4" fmla="*/ 60495 h 60494"/>
              <a:gd name="connsiteX5" fmla="*/ 0 w 48284"/>
              <a:gd name="connsiteY5" fmla="*/ 60495 h 60494"/>
              <a:gd name="connsiteX6" fmla="*/ 0 w 48284"/>
              <a:gd name="connsiteY6" fmla="*/ 0 h 60494"/>
              <a:gd name="connsiteX7" fmla="*/ 9990 w 48284"/>
              <a:gd name="connsiteY7" fmla="*/ 0 h 60494"/>
              <a:gd name="connsiteX8" fmla="*/ 37925 w 48284"/>
              <a:gd name="connsiteY8" fmla="*/ 42550 h 60494"/>
              <a:gd name="connsiteX9" fmla="*/ 37925 w 48284"/>
              <a:gd name="connsiteY9" fmla="*/ 0 h 60494"/>
              <a:gd name="connsiteX10" fmla="*/ 48285 w 48284"/>
              <a:gd name="connsiteY10" fmla="*/ 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8284" h="60494">
                <a:moveTo>
                  <a:pt x="48285" y="0"/>
                </a:moveTo>
                <a:lnTo>
                  <a:pt x="48285" y="60495"/>
                </a:lnTo>
                <a:lnTo>
                  <a:pt x="38295" y="60495"/>
                </a:lnTo>
                <a:lnTo>
                  <a:pt x="10360" y="1794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9990" y="0"/>
                </a:lnTo>
                <a:lnTo>
                  <a:pt x="37925" y="42550"/>
                </a:lnTo>
                <a:lnTo>
                  <a:pt x="37925" y="0"/>
                </a:lnTo>
                <a:lnTo>
                  <a:pt x="48285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9" name="Forma livre: Forma 58">
            <a:extLst>
              <a:ext uri="{FF2B5EF4-FFF2-40B4-BE49-F238E27FC236}">
                <a16:creationId xmlns:a16="http://schemas.microsoft.com/office/drawing/2014/main" id="{FA0AFAB0-508F-E17D-54F9-FBE983026AE4}"/>
              </a:ext>
            </a:extLst>
          </xdr:cNvPr>
          <xdr:cNvSpPr/>
        </xdr:nvSpPr>
        <xdr:spPr>
          <a:xfrm>
            <a:off x="3227209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0" name="Forma livre: Forma 59">
            <a:extLst>
              <a:ext uri="{FF2B5EF4-FFF2-40B4-BE49-F238E27FC236}">
                <a16:creationId xmlns:a16="http://schemas.microsoft.com/office/drawing/2014/main" id="{1AB92468-F701-10C4-B340-B193FE170A2C}"/>
              </a:ext>
            </a:extLst>
          </xdr:cNvPr>
          <xdr:cNvSpPr/>
        </xdr:nvSpPr>
        <xdr:spPr>
          <a:xfrm>
            <a:off x="3284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1" name="Forma livre: Forma 60">
            <a:extLst>
              <a:ext uri="{FF2B5EF4-FFF2-40B4-BE49-F238E27FC236}">
                <a16:creationId xmlns:a16="http://schemas.microsoft.com/office/drawing/2014/main" id="{3FB1A2E7-5A13-BAF0-8100-4891E9AB2930}"/>
              </a:ext>
            </a:extLst>
          </xdr:cNvPr>
          <xdr:cNvSpPr/>
        </xdr:nvSpPr>
        <xdr:spPr>
          <a:xfrm>
            <a:off x="3359854" y="1487717"/>
            <a:ext cx="47729" cy="60494"/>
          </a:xfrm>
          <a:custGeom>
            <a:avLst/>
            <a:gdLst>
              <a:gd name="connsiteX0" fmla="*/ 47730 w 47729"/>
              <a:gd name="connsiteY0" fmla="*/ 43105 h 60494"/>
              <a:gd name="connsiteX1" fmla="*/ 29785 w 47729"/>
              <a:gd name="connsiteY1" fmla="*/ 60495 h 60494"/>
              <a:gd name="connsiteX2" fmla="*/ 0 w 47729"/>
              <a:gd name="connsiteY2" fmla="*/ 60495 h 60494"/>
              <a:gd name="connsiteX3" fmla="*/ 0 w 47729"/>
              <a:gd name="connsiteY3" fmla="*/ 0 h 60494"/>
              <a:gd name="connsiteX4" fmla="*/ 28120 w 47729"/>
              <a:gd name="connsiteY4" fmla="*/ 0 h 60494"/>
              <a:gd name="connsiteX5" fmla="*/ 45510 w 47729"/>
              <a:gd name="connsiteY5" fmla="*/ 16835 h 60494"/>
              <a:gd name="connsiteX6" fmla="*/ 39405 w 47729"/>
              <a:gd name="connsiteY6" fmla="*/ 29230 h 60494"/>
              <a:gd name="connsiteX7" fmla="*/ 47730 w 47729"/>
              <a:gd name="connsiteY7" fmla="*/ 43290 h 60494"/>
              <a:gd name="connsiteX8" fmla="*/ 10360 w 47729"/>
              <a:gd name="connsiteY8" fmla="*/ 24975 h 60494"/>
              <a:gd name="connsiteX9" fmla="*/ 26455 w 47729"/>
              <a:gd name="connsiteY9" fmla="*/ 24975 h 60494"/>
              <a:gd name="connsiteX10" fmla="*/ 34780 w 47729"/>
              <a:gd name="connsiteY10" fmla="*/ 17205 h 60494"/>
              <a:gd name="connsiteX11" fmla="*/ 26455 w 47729"/>
              <a:gd name="connsiteY11" fmla="*/ 9435 h 60494"/>
              <a:gd name="connsiteX12" fmla="*/ 10360 w 47729"/>
              <a:gd name="connsiteY12" fmla="*/ 9435 h 60494"/>
              <a:gd name="connsiteX13" fmla="*/ 10360 w 47729"/>
              <a:gd name="connsiteY13" fmla="*/ 25160 h 60494"/>
              <a:gd name="connsiteX14" fmla="*/ 37000 w 47729"/>
              <a:gd name="connsiteY14" fmla="*/ 42180 h 60494"/>
              <a:gd name="connsiteX15" fmla="*/ 28305 w 47729"/>
              <a:gd name="connsiteY15" fmla="*/ 33670 h 60494"/>
              <a:gd name="connsiteX16" fmla="*/ 10360 w 47729"/>
              <a:gd name="connsiteY16" fmla="*/ 33670 h 60494"/>
              <a:gd name="connsiteX17" fmla="*/ 10360 w 47729"/>
              <a:gd name="connsiteY17" fmla="*/ 50875 h 60494"/>
              <a:gd name="connsiteX18" fmla="*/ 28305 w 47729"/>
              <a:gd name="connsiteY18" fmla="*/ 50875 h 60494"/>
              <a:gd name="connsiteX19" fmla="*/ 37000 w 47729"/>
              <a:gd name="connsiteY19" fmla="*/ 4218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7729" h="60494">
                <a:moveTo>
                  <a:pt x="47730" y="43105"/>
                </a:moveTo>
                <a:cubicBezTo>
                  <a:pt x="47730" y="53835"/>
                  <a:pt x="39220" y="60495"/>
                  <a:pt x="2978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8120" y="0"/>
                </a:lnTo>
                <a:cubicBezTo>
                  <a:pt x="37370" y="0"/>
                  <a:pt x="45510" y="6105"/>
                  <a:pt x="45510" y="16835"/>
                </a:cubicBezTo>
                <a:cubicBezTo>
                  <a:pt x="45510" y="22755"/>
                  <a:pt x="43105" y="26825"/>
                  <a:pt x="39405" y="29230"/>
                </a:cubicBezTo>
                <a:cubicBezTo>
                  <a:pt x="44400" y="31820"/>
                  <a:pt x="47730" y="36445"/>
                  <a:pt x="47730" y="43290"/>
                </a:cubicBezTo>
                <a:close/>
                <a:moveTo>
                  <a:pt x="10360" y="24975"/>
                </a:moveTo>
                <a:lnTo>
                  <a:pt x="26455" y="24975"/>
                </a:lnTo>
                <a:cubicBezTo>
                  <a:pt x="31635" y="24975"/>
                  <a:pt x="34780" y="21830"/>
                  <a:pt x="34780" y="17205"/>
                </a:cubicBezTo>
                <a:cubicBezTo>
                  <a:pt x="34780" y="12580"/>
                  <a:pt x="31450" y="9435"/>
                  <a:pt x="26455" y="9435"/>
                </a:cubicBezTo>
                <a:lnTo>
                  <a:pt x="10360" y="9435"/>
                </a:lnTo>
                <a:lnTo>
                  <a:pt x="10360" y="25160"/>
                </a:lnTo>
                <a:close/>
                <a:moveTo>
                  <a:pt x="37000" y="42180"/>
                </a:moveTo>
                <a:cubicBezTo>
                  <a:pt x="37000" y="37370"/>
                  <a:pt x="33485" y="33670"/>
                  <a:pt x="28305" y="33670"/>
                </a:cubicBezTo>
                <a:lnTo>
                  <a:pt x="10360" y="33670"/>
                </a:lnTo>
                <a:lnTo>
                  <a:pt x="10360" y="50875"/>
                </a:lnTo>
                <a:lnTo>
                  <a:pt x="28305" y="50875"/>
                </a:lnTo>
                <a:cubicBezTo>
                  <a:pt x="33670" y="50875"/>
                  <a:pt x="37000" y="46990"/>
                  <a:pt x="37000" y="421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2" name="Forma livre: Forma 61">
            <a:extLst>
              <a:ext uri="{FF2B5EF4-FFF2-40B4-BE49-F238E27FC236}">
                <a16:creationId xmlns:a16="http://schemas.microsoft.com/office/drawing/2014/main" id="{28F91BF8-2D9D-6172-7F96-9527DBEF84BA}"/>
              </a:ext>
            </a:extLst>
          </xdr:cNvPr>
          <xdr:cNvSpPr/>
        </xdr:nvSpPr>
        <xdr:spPr>
          <a:xfrm>
            <a:off x="3427194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3" name="Forma livre: Forma 62">
            <a:extLst>
              <a:ext uri="{FF2B5EF4-FFF2-40B4-BE49-F238E27FC236}">
                <a16:creationId xmlns:a16="http://schemas.microsoft.com/office/drawing/2014/main" id="{62E993CB-6B6C-78CD-28C9-FFB0B742C066}"/>
              </a:ext>
            </a:extLst>
          </xdr:cNvPr>
          <xdr:cNvSpPr/>
        </xdr:nvSpPr>
        <xdr:spPr>
          <a:xfrm>
            <a:off x="3459569" y="148771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4" name="Forma livre: Forma 63">
            <a:extLst>
              <a:ext uri="{FF2B5EF4-FFF2-40B4-BE49-F238E27FC236}">
                <a16:creationId xmlns:a16="http://schemas.microsoft.com/office/drawing/2014/main" id="{A7FFD833-54C8-F9B0-9D6B-989C3556643B}"/>
              </a:ext>
            </a:extLst>
          </xdr:cNvPr>
          <xdr:cNvSpPr/>
        </xdr:nvSpPr>
        <xdr:spPr>
          <a:xfrm>
            <a:off x="3519879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5" name="Forma livre: Forma 64">
            <a:extLst>
              <a:ext uri="{FF2B5EF4-FFF2-40B4-BE49-F238E27FC236}">
                <a16:creationId xmlns:a16="http://schemas.microsoft.com/office/drawing/2014/main" id="{476DAF74-EFC4-FBCA-614B-1F246C6AB7AB}"/>
              </a:ext>
            </a:extLst>
          </xdr:cNvPr>
          <xdr:cNvSpPr/>
        </xdr:nvSpPr>
        <xdr:spPr>
          <a:xfrm>
            <a:off x="3552254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6" name="Forma livre: Forma 65">
            <a:extLst>
              <a:ext uri="{FF2B5EF4-FFF2-40B4-BE49-F238E27FC236}">
                <a16:creationId xmlns:a16="http://schemas.microsoft.com/office/drawing/2014/main" id="{2F4669B1-46BE-2A4C-AA34-850149A05625}"/>
              </a:ext>
            </a:extLst>
          </xdr:cNvPr>
          <xdr:cNvSpPr/>
        </xdr:nvSpPr>
        <xdr:spPr>
          <a:xfrm>
            <a:off x="3617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7" name="Forma livre: Forma 66">
            <a:extLst>
              <a:ext uri="{FF2B5EF4-FFF2-40B4-BE49-F238E27FC236}">
                <a16:creationId xmlns:a16="http://schemas.microsoft.com/office/drawing/2014/main" id="{093AF11E-529F-D910-57AF-F6C7D54D08EA}"/>
              </a:ext>
            </a:extLst>
          </xdr:cNvPr>
          <xdr:cNvSpPr/>
        </xdr:nvSpPr>
        <xdr:spPr>
          <a:xfrm>
            <a:off x="3693039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8" name="Forma livre: Forma 67">
            <a:extLst>
              <a:ext uri="{FF2B5EF4-FFF2-40B4-BE49-F238E27FC236}">
                <a16:creationId xmlns:a16="http://schemas.microsoft.com/office/drawing/2014/main" id="{D6E271BA-6370-D463-67B7-AE939D77DA20}"/>
              </a:ext>
            </a:extLst>
          </xdr:cNvPr>
          <xdr:cNvSpPr/>
        </xdr:nvSpPr>
        <xdr:spPr>
          <a:xfrm>
            <a:off x="3765003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9" name="Forma livre: Forma 68">
            <a:extLst>
              <a:ext uri="{FF2B5EF4-FFF2-40B4-BE49-F238E27FC236}">
                <a16:creationId xmlns:a16="http://schemas.microsoft.com/office/drawing/2014/main" id="{7ADF84CC-B471-910C-C2C9-0BF1BB225A2D}"/>
              </a:ext>
            </a:extLst>
          </xdr:cNvPr>
          <xdr:cNvSpPr/>
        </xdr:nvSpPr>
        <xdr:spPr>
          <a:xfrm>
            <a:off x="1907237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0" name="Forma livre: Forma 69">
            <a:extLst>
              <a:ext uri="{FF2B5EF4-FFF2-40B4-BE49-F238E27FC236}">
                <a16:creationId xmlns:a16="http://schemas.microsoft.com/office/drawing/2014/main" id="{B5F9258E-4B6F-40DF-1CD9-318FE5AC3695}"/>
              </a:ext>
            </a:extLst>
          </xdr:cNvPr>
          <xdr:cNvSpPr/>
        </xdr:nvSpPr>
        <xdr:spPr>
          <a:xfrm>
            <a:off x="2391011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1" name="Forma livre: Forma 70">
            <a:extLst>
              <a:ext uri="{FF2B5EF4-FFF2-40B4-BE49-F238E27FC236}">
                <a16:creationId xmlns:a16="http://schemas.microsoft.com/office/drawing/2014/main" id="{4BEB6316-AB12-6C98-D72B-5CA8517EA59E}"/>
              </a:ext>
            </a:extLst>
          </xdr:cNvPr>
          <xdr:cNvSpPr/>
        </xdr:nvSpPr>
        <xdr:spPr>
          <a:xfrm>
            <a:off x="1707286" y="1478652"/>
            <a:ext cx="178120" cy="112294"/>
          </a:xfrm>
          <a:custGeom>
            <a:avLst/>
            <a:gdLst>
              <a:gd name="connsiteX0" fmla="*/ 74521 w 178120"/>
              <a:gd name="connsiteY0" fmla="*/ 65120 h 112294"/>
              <a:gd name="connsiteX1" fmla="*/ 144451 w 178120"/>
              <a:gd name="connsiteY1" fmla="*/ 0 h 112294"/>
              <a:gd name="connsiteX2" fmla="*/ 95796 w 178120"/>
              <a:gd name="connsiteY2" fmla="*/ 16280 h 112294"/>
              <a:gd name="connsiteX3" fmla="*/ 70266 w 178120"/>
              <a:gd name="connsiteY3" fmla="*/ 12210 h 112294"/>
              <a:gd name="connsiteX4" fmla="*/ 6441 w 178120"/>
              <a:gd name="connsiteY4" fmla="*/ 74925 h 112294"/>
              <a:gd name="connsiteX5" fmla="*/ 1631 w 178120"/>
              <a:gd name="connsiteY5" fmla="*/ 98790 h 112294"/>
              <a:gd name="connsiteX6" fmla="*/ 21611 w 178120"/>
              <a:gd name="connsiteY6" fmla="*/ 112295 h 112294"/>
              <a:gd name="connsiteX7" fmla="*/ 178121 w 178120"/>
              <a:gd name="connsiteY7" fmla="*/ 112295 h 112294"/>
              <a:gd name="connsiteX8" fmla="*/ 178121 w 178120"/>
              <a:gd name="connsiteY8" fmla="*/ 65120 h 112294"/>
              <a:gd name="connsiteX9" fmla="*/ 74521 w 178120"/>
              <a:gd name="connsiteY9" fmla="*/ 65120 h 1122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120" h="112294">
                <a:moveTo>
                  <a:pt x="74521" y="65120"/>
                </a:moveTo>
                <a:lnTo>
                  <a:pt x="144451" y="0"/>
                </a:lnTo>
                <a:cubicBezTo>
                  <a:pt x="130946" y="10175"/>
                  <a:pt x="114111" y="16280"/>
                  <a:pt x="95796" y="16280"/>
                </a:cubicBezTo>
                <a:cubicBezTo>
                  <a:pt x="86916" y="16280"/>
                  <a:pt x="78406" y="14800"/>
                  <a:pt x="70266" y="12210"/>
                </a:cubicBezTo>
                <a:lnTo>
                  <a:pt x="6441" y="74925"/>
                </a:lnTo>
                <a:cubicBezTo>
                  <a:pt x="151" y="81030"/>
                  <a:pt x="-1699" y="90650"/>
                  <a:pt x="1631" y="98790"/>
                </a:cubicBezTo>
                <a:cubicBezTo>
                  <a:pt x="4961" y="106930"/>
                  <a:pt x="12916" y="112295"/>
                  <a:pt x="21611" y="112295"/>
                </a:cubicBezTo>
                <a:lnTo>
                  <a:pt x="178121" y="112295"/>
                </a:lnTo>
                <a:lnTo>
                  <a:pt x="178121" y="65120"/>
                </a:lnTo>
                <a:lnTo>
                  <a:pt x="74521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2" name="Forma livre: Forma 71">
            <a:extLst>
              <a:ext uri="{FF2B5EF4-FFF2-40B4-BE49-F238E27FC236}">
                <a16:creationId xmlns:a16="http://schemas.microsoft.com/office/drawing/2014/main" id="{6D80397A-CD56-D77E-1360-DB3B0F13EFAC}"/>
              </a:ext>
            </a:extLst>
          </xdr:cNvPr>
          <xdr:cNvSpPr/>
        </xdr:nvSpPr>
        <xdr:spPr>
          <a:xfrm>
            <a:off x="2524396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3" name="Forma livre: Forma 72">
            <a:extLst>
              <a:ext uri="{FF2B5EF4-FFF2-40B4-BE49-F238E27FC236}">
                <a16:creationId xmlns:a16="http://schemas.microsoft.com/office/drawing/2014/main" id="{2A57DA81-AA8A-3829-3F5E-3A674BDC67AC}"/>
              </a:ext>
            </a:extLst>
          </xdr:cNvPr>
          <xdr:cNvSpPr/>
        </xdr:nvSpPr>
        <xdr:spPr>
          <a:xfrm>
            <a:off x="2453541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5 w 194434"/>
              <a:gd name="connsiteY1" fmla="*/ 0 h 52724"/>
              <a:gd name="connsiteX2" fmla="*/ 194435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5" y="0"/>
                </a:lnTo>
                <a:lnTo>
                  <a:pt x="19443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4" name="Forma livre: Forma 73">
            <a:extLst>
              <a:ext uri="{FF2B5EF4-FFF2-40B4-BE49-F238E27FC236}">
                <a16:creationId xmlns:a16="http://schemas.microsoft.com/office/drawing/2014/main" id="{E4CF7F0B-3B76-D8AB-F3AD-862ABB121C0D}"/>
              </a:ext>
            </a:extLst>
          </xdr:cNvPr>
          <xdr:cNvSpPr/>
        </xdr:nvSpPr>
        <xdr:spPr>
          <a:xfrm>
            <a:off x="2524396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5" name="Forma livre: Forma 74">
            <a:extLst>
              <a:ext uri="{FF2B5EF4-FFF2-40B4-BE49-F238E27FC236}">
                <a16:creationId xmlns:a16="http://schemas.microsoft.com/office/drawing/2014/main" id="{67039BF5-B6F0-24C5-4D0F-2B4C01EB7DA6}"/>
              </a:ext>
            </a:extLst>
          </xdr:cNvPr>
          <xdr:cNvSpPr/>
        </xdr:nvSpPr>
        <xdr:spPr>
          <a:xfrm>
            <a:off x="3196315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6" name="Forma livre: Forma 75">
            <a:extLst>
              <a:ext uri="{FF2B5EF4-FFF2-40B4-BE49-F238E27FC236}">
                <a16:creationId xmlns:a16="http://schemas.microsoft.com/office/drawing/2014/main" id="{11FF7031-7E45-346F-74C5-354AE5B0185E}"/>
              </a:ext>
            </a:extLst>
          </xdr:cNvPr>
          <xdr:cNvSpPr/>
        </xdr:nvSpPr>
        <xdr:spPr>
          <a:xfrm>
            <a:off x="2206381" y="105685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7" name="Forma livre: Forma 76">
            <a:extLst>
              <a:ext uri="{FF2B5EF4-FFF2-40B4-BE49-F238E27FC236}">
                <a16:creationId xmlns:a16="http://schemas.microsoft.com/office/drawing/2014/main" id="{3C1AE362-464F-9AFB-4C4F-14AD17684EC4}"/>
              </a:ext>
            </a:extLst>
          </xdr:cNvPr>
          <xdr:cNvSpPr/>
        </xdr:nvSpPr>
        <xdr:spPr>
          <a:xfrm>
            <a:off x="2206381" y="93771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8" name="Forma livre: Forma 77">
            <a:extLst>
              <a:ext uri="{FF2B5EF4-FFF2-40B4-BE49-F238E27FC236}">
                <a16:creationId xmlns:a16="http://schemas.microsoft.com/office/drawing/2014/main" id="{FAC14F24-D0D4-FED4-89AE-3ABE0776DE79}"/>
              </a:ext>
            </a:extLst>
          </xdr:cNvPr>
          <xdr:cNvSpPr/>
        </xdr:nvSpPr>
        <xdr:spPr>
          <a:xfrm>
            <a:off x="2276681" y="105204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9" name="Forma livre: Forma 78">
            <a:extLst>
              <a:ext uri="{FF2B5EF4-FFF2-40B4-BE49-F238E27FC236}">
                <a16:creationId xmlns:a16="http://schemas.microsoft.com/office/drawing/2014/main" id="{7BB59F56-F3DB-8F13-D59E-C666843DB29F}"/>
              </a:ext>
            </a:extLst>
          </xdr:cNvPr>
          <xdr:cNvSpPr/>
        </xdr:nvSpPr>
        <xdr:spPr>
          <a:xfrm>
            <a:off x="1707437" y="105648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0" name="Forma livre: Forma 79">
            <a:extLst>
              <a:ext uri="{FF2B5EF4-FFF2-40B4-BE49-F238E27FC236}">
                <a16:creationId xmlns:a16="http://schemas.microsoft.com/office/drawing/2014/main" id="{81DB31C3-E48B-A1E7-0BD4-F283FB615CC3}"/>
              </a:ext>
            </a:extLst>
          </xdr:cNvPr>
          <xdr:cNvSpPr/>
        </xdr:nvSpPr>
        <xdr:spPr>
          <a:xfrm>
            <a:off x="1707437" y="93734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1" name="Forma livre: Forma 80">
            <a:extLst>
              <a:ext uri="{FF2B5EF4-FFF2-40B4-BE49-F238E27FC236}">
                <a16:creationId xmlns:a16="http://schemas.microsoft.com/office/drawing/2014/main" id="{E55B236C-2E43-165D-D390-080B5484958B}"/>
              </a:ext>
            </a:extLst>
          </xdr:cNvPr>
          <xdr:cNvSpPr/>
        </xdr:nvSpPr>
        <xdr:spPr>
          <a:xfrm>
            <a:off x="1777737" y="105167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2" name="Forma livre: Forma 81">
            <a:extLst>
              <a:ext uri="{FF2B5EF4-FFF2-40B4-BE49-F238E27FC236}">
                <a16:creationId xmlns:a16="http://schemas.microsoft.com/office/drawing/2014/main" id="{9B724F5D-9969-A9BE-FD17-BCA8F1EE0FFF}"/>
              </a:ext>
            </a:extLst>
          </xdr:cNvPr>
          <xdr:cNvSpPr/>
        </xdr:nvSpPr>
        <xdr:spPr>
          <a:xfrm rot="17823598">
            <a:off x="3431718" y="868298"/>
            <a:ext cx="70854" cy="33299"/>
          </a:xfrm>
          <a:custGeom>
            <a:avLst/>
            <a:gdLst>
              <a:gd name="connsiteX0" fmla="*/ 0 w 70854"/>
              <a:gd name="connsiteY0" fmla="*/ 0 h 33299"/>
              <a:gd name="connsiteX1" fmla="*/ 70855 w 70854"/>
              <a:gd name="connsiteY1" fmla="*/ 0 h 33299"/>
              <a:gd name="connsiteX2" fmla="*/ 70855 w 70854"/>
              <a:gd name="connsiteY2" fmla="*/ 33300 h 33299"/>
              <a:gd name="connsiteX3" fmla="*/ 0 w 70854"/>
              <a:gd name="connsiteY3" fmla="*/ 33300 h 332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854" h="33299">
                <a:moveTo>
                  <a:pt x="0" y="0"/>
                </a:moveTo>
                <a:lnTo>
                  <a:pt x="70855" y="0"/>
                </a:lnTo>
                <a:lnTo>
                  <a:pt x="70855" y="33300"/>
                </a:lnTo>
                <a:lnTo>
                  <a:pt x="0" y="3330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3" name="Forma livre: Forma 82">
            <a:extLst>
              <a:ext uri="{FF2B5EF4-FFF2-40B4-BE49-F238E27FC236}">
                <a16:creationId xmlns:a16="http://schemas.microsoft.com/office/drawing/2014/main" id="{DCEBA0A0-7F40-2037-8398-3E1E4448463E}"/>
              </a:ext>
            </a:extLst>
          </xdr:cNvPr>
          <xdr:cNvSpPr/>
        </xdr:nvSpPr>
        <xdr:spPr>
          <a:xfrm>
            <a:off x="3582779" y="937158"/>
            <a:ext cx="126724" cy="288414"/>
          </a:xfrm>
          <a:custGeom>
            <a:avLst/>
            <a:gdLst>
              <a:gd name="connsiteX0" fmla="*/ 61790 w 126724"/>
              <a:gd name="connsiteY0" fmla="*/ 0 h 288414"/>
              <a:gd name="connsiteX1" fmla="*/ 0 w 126724"/>
              <a:gd name="connsiteY1" fmla="*/ 0 h 288414"/>
              <a:gd name="connsiteX2" fmla="*/ 96200 w 126724"/>
              <a:gd name="connsiteY2" fmla="*/ 288415 h 288414"/>
              <a:gd name="connsiteX3" fmla="*/ 126725 w 126724"/>
              <a:gd name="connsiteY3" fmla="*/ 192770 h 288414"/>
              <a:gd name="connsiteX4" fmla="*/ 61790 w 126724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6724" h="288414">
                <a:moveTo>
                  <a:pt x="61790" y="0"/>
                </a:moveTo>
                <a:lnTo>
                  <a:pt x="0" y="0"/>
                </a:lnTo>
                <a:lnTo>
                  <a:pt x="96200" y="288415"/>
                </a:lnTo>
                <a:lnTo>
                  <a:pt x="126725" y="192770"/>
                </a:lnTo>
                <a:lnTo>
                  <a:pt x="6179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4" name="Forma livre: Forma 83">
            <a:extLst>
              <a:ext uri="{FF2B5EF4-FFF2-40B4-BE49-F238E27FC236}">
                <a16:creationId xmlns:a16="http://schemas.microsoft.com/office/drawing/2014/main" id="{086FF299-291C-DC1D-1810-6E0496E02C13}"/>
              </a:ext>
            </a:extLst>
          </xdr:cNvPr>
          <xdr:cNvSpPr/>
        </xdr:nvSpPr>
        <xdr:spPr>
          <a:xfrm>
            <a:off x="3709504" y="937158"/>
            <a:ext cx="125429" cy="288414"/>
          </a:xfrm>
          <a:custGeom>
            <a:avLst/>
            <a:gdLst>
              <a:gd name="connsiteX0" fmla="*/ 63640 w 125429"/>
              <a:gd name="connsiteY0" fmla="*/ 0 h 288414"/>
              <a:gd name="connsiteX1" fmla="*/ 0 w 125429"/>
              <a:gd name="connsiteY1" fmla="*/ 192770 h 288414"/>
              <a:gd name="connsiteX2" fmla="*/ 31265 w 125429"/>
              <a:gd name="connsiteY2" fmla="*/ 288415 h 288414"/>
              <a:gd name="connsiteX3" fmla="*/ 125430 w 125429"/>
              <a:gd name="connsiteY3" fmla="*/ 0 h 288414"/>
              <a:gd name="connsiteX4" fmla="*/ 63640 w 125429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5429" h="288414">
                <a:moveTo>
                  <a:pt x="63640" y="0"/>
                </a:moveTo>
                <a:lnTo>
                  <a:pt x="0" y="192770"/>
                </a:lnTo>
                <a:lnTo>
                  <a:pt x="31265" y="288415"/>
                </a:lnTo>
                <a:lnTo>
                  <a:pt x="125430" y="0"/>
                </a:lnTo>
                <a:lnTo>
                  <a:pt x="63640" y="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5" name="Forma livre: Forma 84">
            <a:extLst>
              <a:ext uri="{FF2B5EF4-FFF2-40B4-BE49-F238E27FC236}">
                <a16:creationId xmlns:a16="http://schemas.microsoft.com/office/drawing/2014/main" id="{BF8D6C25-56D4-D7A5-6634-D3756F785943}"/>
              </a:ext>
            </a:extLst>
          </xdr:cNvPr>
          <xdr:cNvSpPr/>
        </xdr:nvSpPr>
        <xdr:spPr>
          <a:xfrm>
            <a:off x="3678979" y="1129927"/>
            <a:ext cx="61789" cy="95644"/>
          </a:xfrm>
          <a:custGeom>
            <a:avLst/>
            <a:gdLst>
              <a:gd name="connsiteX0" fmla="*/ 0 w 61789"/>
              <a:gd name="connsiteY0" fmla="*/ 95645 h 95644"/>
              <a:gd name="connsiteX1" fmla="*/ 61790 w 61789"/>
              <a:gd name="connsiteY1" fmla="*/ 95645 h 95644"/>
              <a:gd name="connsiteX2" fmla="*/ 30525 w 61789"/>
              <a:gd name="connsiteY2" fmla="*/ 0 h 95644"/>
              <a:gd name="connsiteX3" fmla="*/ 0 w 61789"/>
              <a:gd name="connsiteY3" fmla="*/ 95645 h 956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1789" h="95644">
                <a:moveTo>
                  <a:pt x="0" y="95645"/>
                </a:moveTo>
                <a:lnTo>
                  <a:pt x="61790" y="95645"/>
                </a:lnTo>
                <a:lnTo>
                  <a:pt x="30525" y="0"/>
                </a:lnTo>
                <a:lnTo>
                  <a:pt x="0" y="9564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6" name="Forma livre: Forma 85">
            <a:extLst>
              <a:ext uri="{FF2B5EF4-FFF2-40B4-BE49-F238E27FC236}">
                <a16:creationId xmlns:a16="http://schemas.microsoft.com/office/drawing/2014/main" id="{60683312-72A9-8E8B-D981-BCF856A4894D}"/>
              </a:ext>
            </a:extLst>
          </xdr:cNvPr>
          <xdr:cNvSpPr/>
        </xdr:nvSpPr>
        <xdr:spPr>
          <a:xfrm>
            <a:off x="4121498" y="1172847"/>
            <a:ext cx="91019" cy="52724"/>
          </a:xfrm>
          <a:custGeom>
            <a:avLst/>
            <a:gdLst>
              <a:gd name="connsiteX0" fmla="*/ 0 w 91019"/>
              <a:gd name="connsiteY0" fmla="*/ 0 h 52724"/>
              <a:gd name="connsiteX1" fmla="*/ 91020 w 91019"/>
              <a:gd name="connsiteY1" fmla="*/ 0 h 52724"/>
              <a:gd name="connsiteX2" fmla="*/ 91020 w 91019"/>
              <a:gd name="connsiteY2" fmla="*/ 52725 h 52724"/>
              <a:gd name="connsiteX3" fmla="*/ 0 w 9101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019" h="52724">
                <a:moveTo>
                  <a:pt x="0" y="0"/>
                </a:moveTo>
                <a:lnTo>
                  <a:pt x="91020" y="0"/>
                </a:lnTo>
                <a:lnTo>
                  <a:pt x="9102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7" name="Forma livre: Forma 86">
            <a:extLst>
              <a:ext uri="{FF2B5EF4-FFF2-40B4-BE49-F238E27FC236}">
                <a16:creationId xmlns:a16="http://schemas.microsoft.com/office/drawing/2014/main" id="{FB7A3BA5-C5D6-0002-0020-BC461BBF3957}"/>
              </a:ext>
            </a:extLst>
          </xdr:cNvPr>
          <xdr:cNvSpPr/>
        </xdr:nvSpPr>
        <xdr:spPr>
          <a:xfrm>
            <a:off x="4068958" y="937158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89 h 235689"/>
              <a:gd name="connsiteX3" fmla="*/ 0 w 52724"/>
              <a:gd name="connsiteY3" fmla="*/ 235689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89"/>
                </a:lnTo>
                <a:lnTo>
                  <a:pt x="0" y="235689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8" name="Forma livre: Forma 87">
            <a:extLst>
              <a:ext uri="{FF2B5EF4-FFF2-40B4-BE49-F238E27FC236}">
                <a16:creationId xmlns:a16="http://schemas.microsoft.com/office/drawing/2014/main" id="{A5A2382A-B19A-5FF7-9EC7-D625C28C4D80}"/>
              </a:ext>
            </a:extLst>
          </xdr:cNvPr>
          <xdr:cNvSpPr/>
        </xdr:nvSpPr>
        <xdr:spPr>
          <a:xfrm>
            <a:off x="4068958" y="1172847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9" name="Forma livre: Forma 88">
            <a:extLst>
              <a:ext uri="{FF2B5EF4-FFF2-40B4-BE49-F238E27FC236}">
                <a16:creationId xmlns:a16="http://schemas.microsoft.com/office/drawing/2014/main" id="{43D73024-1F3A-EE9D-047B-E1484D37FBA8}"/>
              </a:ext>
            </a:extLst>
          </xdr:cNvPr>
          <xdr:cNvSpPr/>
        </xdr:nvSpPr>
        <xdr:spPr>
          <a:xfrm>
            <a:off x="3871008" y="1107727"/>
            <a:ext cx="149664" cy="117844"/>
          </a:xfrm>
          <a:custGeom>
            <a:avLst/>
            <a:gdLst>
              <a:gd name="connsiteX0" fmla="*/ 52540 w 149664"/>
              <a:gd name="connsiteY0" fmla="*/ 65120 h 117844"/>
              <a:gd name="connsiteX1" fmla="*/ 52540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540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65120"/>
                </a:moveTo>
                <a:lnTo>
                  <a:pt x="52540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540" y="6512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0" name="Forma livre: Forma 89">
            <a:extLst>
              <a:ext uri="{FF2B5EF4-FFF2-40B4-BE49-F238E27FC236}">
                <a16:creationId xmlns:a16="http://schemas.microsoft.com/office/drawing/2014/main" id="{286DAAD8-8EB9-4948-A545-A3AED6FCADF4}"/>
              </a:ext>
            </a:extLst>
          </xdr:cNvPr>
          <xdr:cNvSpPr/>
        </xdr:nvSpPr>
        <xdr:spPr>
          <a:xfrm>
            <a:off x="3871008" y="937158"/>
            <a:ext cx="149664" cy="117844"/>
          </a:xfrm>
          <a:custGeom>
            <a:avLst/>
            <a:gdLst>
              <a:gd name="connsiteX0" fmla="*/ 52540 w 149664"/>
              <a:gd name="connsiteY0" fmla="*/ 52725 h 117844"/>
              <a:gd name="connsiteX1" fmla="*/ 52540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540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52725"/>
                </a:moveTo>
                <a:lnTo>
                  <a:pt x="52540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54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1" name="Forma livre: Forma 90">
            <a:extLst>
              <a:ext uri="{FF2B5EF4-FFF2-40B4-BE49-F238E27FC236}">
                <a16:creationId xmlns:a16="http://schemas.microsoft.com/office/drawing/2014/main" id="{E152E3C3-9606-2EA9-5FC5-BFB47B22089D}"/>
              </a:ext>
            </a:extLst>
          </xdr:cNvPr>
          <xdr:cNvSpPr/>
        </xdr:nvSpPr>
        <xdr:spPr>
          <a:xfrm>
            <a:off x="3923548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2" name="Forma livre: Forma 91">
            <a:extLst>
              <a:ext uri="{FF2B5EF4-FFF2-40B4-BE49-F238E27FC236}">
                <a16:creationId xmlns:a16="http://schemas.microsoft.com/office/drawing/2014/main" id="{1D13603B-4CF5-5763-A465-C995650D52CB}"/>
              </a:ext>
            </a:extLst>
          </xdr:cNvPr>
          <xdr:cNvSpPr/>
        </xdr:nvSpPr>
        <xdr:spPr>
          <a:xfrm>
            <a:off x="3871008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3" name="Forma livre: Forma 92">
            <a:extLst>
              <a:ext uri="{FF2B5EF4-FFF2-40B4-BE49-F238E27FC236}">
                <a16:creationId xmlns:a16="http://schemas.microsoft.com/office/drawing/2014/main" id="{D894AFD7-B07D-B213-039D-7EDEAF46BD68}"/>
              </a:ext>
            </a:extLst>
          </xdr:cNvPr>
          <xdr:cNvSpPr/>
        </xdr:nvSpPr>
        <xdr:spPr>
          <a:xfrm>
            <a:off x="2683496" y="1107727"/>
            <a:ext cx="149664" cy="117844"/>
          </a:xfrm>
          <a:custGeom>
            <a:avLst/>
            <a:gdLst>
              <a:gd name="connsiteX0" fmla="*/ 52725 w 149664"/>
              <a:gd name="connsiteY0" fmla="*/ 65120 h 117844"/>
              <a:gd name="connsiteX1" fmla="*/ 52725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725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65120"/>
                </a:moveTo>
                <a:lnTo>
                  <a:pt x="52725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725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4" name="Forma livre: Forma 93">
            <a:extLst>
              <a:ext uri="{FF2B5EF4-FFF2-40B4-BE49-F238E27FC236}">
                <a16:creationId xmlns:a16="http://schemas.microsoft.com/office/drawing/2014/main" id="{7C6F1B2C-DF1F-371F-28E3-72087B4FB34B}"/>
              </a:ext>
            </a:extLst>
          </xdr:cNvPr>
          <xdr:cNvSpPr/>
        </xdr:nvSpPr>
        <xdr:spPr>
          <a:xfrm>
            <a:off x="2683496" y="937158"/>
            <a:ext cx="149664" cy="117844"/>
          </a:xfrm>
          <a:custGeom>
            <a:avLst/>
            <a:gdLst>
              <a:gd name="connsiteX0" fmla="*/ 52725 w 149664"/>
              <a:gd name="connsiteY0" fmla="*/ 52725 h 117844"/>
              <a:gd name="connsiteX1" fmla="*/ 52725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725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52725"/>
                </a:moveTo>
                <a:lnTo>
                  <a:pt x="52725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725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5" name="Forma livre: Forma 94">
            <a:extLst>
              <a:ext uri="{FF2B5EF4-FFF2-40B4-BE49-F238E27FC236}">
                <a16:creationId xmlns:a16="http://schemas.microsoft.com/office/drawing/2014/main" id="{3757A92F-9859-E9D4-A306-D9B6F9949285}"/>
              </a:ext>
            </a:extLst>
          </xdr:cNvPr>
          <xdr:cNvSpPr/>
        </xdr:nvSpPr>
        <xdr:spPr>
          <a:xfrm>
            <a:off x="2736220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6" name="Forma livre: Forma 95">
            <a:extLst>
              <a:ext uri="{FF2B5EF4-FFF2-40B4-BE49-F238E27FC236}">
                <a16:creationId xmlns:a16="http://schemas.microsoft.com/office/drawing/2014/main" id="{29B64EB0-378A-B812-6101-425A85F06439}"/>
              </a:ext>
            </a:extLst>
          </xdr:cNvPr>
          <xdr:cNvSpPr/>
        </xdr:nvSpPr>
        <xdr:spPr>
          <a:xfrm>
            <a:off x="2683496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7" name="Forma livre: Forma 96">
            <a:extLst>
              <a:ext uri="{FF2B5EF4-FFF2-40B4-BE49-F238E27FC236}">
                <a16:creationId xmlns:a16="http://schemas.microsoft.com/office/drawing/2014/main" id="{7379D192-53E3-CABC-14B5-15122B875F7D}"/>
              </a:ext>
            </a:extLst>
          </xdr:cNvPr>
          <xdr:cNvSpPr/>
        </xdr:nvSpPr>
        <xdr:spPr>
          <a:xfrm>
            <a:off x="1957742" y="937158"/>
            <a:ext cx="80844" cy="286194"/>
          </a:xfrm>
          <a:custGeom>
            <a:avLst/>
            <a:gdLst>
              <a:gd name="connsiteX0" fmla="*/ 80845 w 80844"/>
              <a:gd name="connsiteY0" fmla="*/ 286194 h 286194"/>
              <a:gd name="connsiteX1" fmla="*/ 80845 w 80844"/>
              <a:gd name="connsiteY1" fmla="*/ 232175 h 286194"/>
              <a:gd name="connsiteX2" fmla="*/ 52725 w 80844"/>
              <a:gd name="connsiteY2" fmla="*/ 184260 h 286194"/>
              <a:gd name="connsiteX3" fmla="*/ 52725 w 80844"/>
              <a:gd name="connsiteY3" fmla="*/ 0 h 286194"/>
              <a:gd name="connsiteX4" fmla="*/ 0 w 80844"/>
              <a:gd name="connsiteY4" fmla="*/ 0 h 286194"/>
              <a:gd name="connsiteX5" fmla="*/ 0 w 80844"/>
              <a:gd name="connsiteY5" fmla="*/ 183150 h 286194"/>
              <a:gd name="connsiteX6" fmla="*/ 80475 w 80844"/>
              <a:gd name="connsiteY6" fmla="*/ 286194 h 286194"/>
              <a:gd name="connsiteX7" fmla="*/ 80475 w 80844"/>
              <a:gd name="connsiteY7" fmla="*/ 286194 h 286194"/>
              <a:gd name="connsiteX8" fmla="*/ 80845 w 80844"/>
              <a:gd name="connsiteY8" fmla="*/ 286194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80845" y="286194"/>
                </a:moveTo>
                <a:lnTo>
                  <a:pt x="80845" y="232175"/>
                </a:lnTo>
                <a:cubicBezTo>
                  <a:pt x="64195" y="222740"/>
                  <a:pt x="52725" y="204795"/>
                  <a:pt x="52725" y="184260"/>
                </a:cubicBezTo>
                <a:lnTo>
                  <a:pt x="52725" y="0"/>
                </a:lnTo>
                <a:lnTo>
                  <a:pt x="0" y="0"/>
                </a:lnTo>
                <a:lnTo>
                  <a:pt x="0" y="183150"/>
                </a:lnTo>
                <a:cubicBezTo>
                  <a:pt x="0" y="232915"/>
                  <a:pt x="34225" y="274724"/>
                  <a:pt x="80475" y="286194"/>
                </a:cubicBezTo>
                <a:lnTo>
                  <a:pt x="80475" y="286194"/>
                </a:lnTo>
                <a:cubicBezTo>
                  <a:pt x="80475" y="286194"/>
                  <a:pt x="80660" y="286194"/>
                  <a:pt x="80845" y="286194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8" name="Forma livre: Forma 97">
            <a:extLst>
              <a:ext uri="{FF2B5EF4-FFF2-40B4-BE49-F238E27FC236}">
                <a16:creationId xmlns:a16="http://schemas.microsoft.com/office/drawing/2014/main" id="{CDC3DAE8-68CF-DDFA-A2F7-02DA30CBFA4F}"/>
              </a:ext>
            </a:extLst>
          </xdr:cNvPr>
          <xdr:cNvSpPr/>
        </xdr:nvSpPr>
        <xdr:spPr>
          <a:xfrm>
            <a:off x="2091127" y="937158"/>
            <a:ext cx="80844" cy="286194"/>
          </a:xfrm>
          <a:custGeom>
            <a:avLst/>
            <a:gdLst>
              <a:gd name="connsiteX0" fmla="*/ 28120 w 80844"/>
              <a:gd name="connsiteY0" fmla="*/ 0 h 286194"/>
              <a:gd name="connsiteX1" fmla="*/ 28120 w 80844"/>
              <a:gd name="connsiteY1" fmla="*/ 184260 h 286194"/>
              <a:gd name="connsiteX2" fmla="*/ 0 w 80844"/>
              <a:gd name="connsiteY2" fmla="*/ 232175 h 286194"/>
              <a:gd name="connsiteX3" fmla="*/ 0 w 80844"/>
              <a:gd name="connsiteY3" fmla="*/ 286194 h 286194"/>
              <a:gd name="connsiteX4" fmla="*/ 370 w 80844"/>
              <a:gd name="connsiteY4" fmla="*/ 286194 h 286194"/>
              <a:gd name="connsiteX5" fmla="*/ 370 w 80844"/>
              <a:gd name="connsiteY5" fmla="*/ 286194 h 286194"/>
              <a:gd name="connsiteX6" fmla="*/ 80845 w 80844"/>
              <a:gd name="connsiteY6" fmla="*/ 183150 h 286194"/>
              <a:gd name="connsiteX7" fmla="*/ 80845 w 80844"/>
              <a:gd name="connsiteY7" fmla="*/ 0 h 286194"/>
              <a:gd name="connsiteX8" fmla="*/ 28120 w 80844"/>
              <a:gd name="connsiteY8" fmla="*/ 0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28120" y="0"/>
                </a:moveTo>
                <a:lnTo>
                  <a:pt x="28120" y="184260"/>
                </a:lnTo>
                <a:cubicBezTo>
                  <a:pt x="28120" y="204795"/>
                  <a:pt x="16835" y="222740"/>
                  <a:pt x="0" y="232175"/>
                </a:cubicBezTo>
                <a:lnTo>
                  <a:pt x="0" y="286194"/>
                </a:lnTo>
                <a:cubicBezTo>
                  <a:pt x="0" y="286194"/>
                  <a:pt x="185" y="286194"/>
                  <a:pt x="370" y="286194"/>
                </a:cubicBezTo>
                <a:lnTo>
                  <a:pt x="370" y="286194"/>
                </a:lnTo>
                <a:cubicBezTo>
                  <a:pt x="46620" y="274724"/>
                  <a:pt x="80845" y="232915"/>
                  <a:pt x="80845" y="183150"/>
                </a:cubicBezTo>
                <a:lnTo>
                  <a:pt x="80845" y="0"/>
                </a:lnTo>
                <a:lnTo>
                  <a:pt x="28120" y="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9" name="Forma livre: Forma 98">
            <a:extLst>
              <a:ext uri="{FF2B5EF4-FFF2-40B4-BE49-F238E27FC236}">
                <a16:creationId xmlns:a16="http://schemas.microsoft.com/office/drawing/2014/main" id="{7994B723-10B3-95E1-420F-B5581781D045}"/>
              </a:ext>
            </a:extLst>
          </xdr:cNvPr>
          <xdr:cNvSpPr/>
        </xdr:nvSpPr>
        <xdr:spPr>
          <a:xfrm>
            <a:off x="2038772" y="1169517"/>
            <a:ext cx="52724" cy="57349"/>
          </a:xfrm>
          <a:custGeom>
            <a:avLst/>
            <a:gdLst>
              <a:gd name="connsiteX0" fmla="*/ 52540 w 52724"/>
              <a:gd name="connsiteY0" fmla="*/ 0 h 57349"/>
              <a:gd name="connsiteX1" fmla="*/ 51245 w 52724"/>
              <a:gd name="connsiteY1" fmla="*/ 740 h 57349"/>
              <a:gd name="connsiteX2" fmla="*/ 51245 w 52724"/>
              <a:gd name="connsiteY2" fmla="*/ 740 h 57349"/>
              <a:gd name="connsiteX3" fmla="*/ 26270 w 52724"/>
              <a:gd name="connsiteY3" fmla="*/ 7215 h 57349"/>
              <a:gd name="connsiteX4" fmla="*/ 1295 w 52724"/>
              <a:gd name="connsiteY4" fmla="*/ 925 h 57349"/>
              <a:gd name="connsiteX5" fmla="*/ 1295 w 52724"/>
              <a:gd name="connsiteY5" fmla="*/ 925 h 57349"/>
              <a:gd name="connsiteX6" fmla="*/ 0 w 52724"/>
              <a:gd name="connsiteY6" fmla="*/ 185 h 57349"/>
              <a:gd name="connsiteX7" fmla="*/ 0 w 52724"/>
              <a:gd name="connsiteY7" fmla="*/ 54205 h 57349"/>
              <a:gd name="connsiteX8" fmla="*/ 25530 w 52724"/>
              <a:gd name="connsiteY8" fmla="*/ 57350 h 57349"/>
              <a:gd name="connsiteX9" fmla="*/ 27195 w 52724"/>
              <a:gd name="connsiteY9" fmla="*/ 57350 h 57349"/>
              <a:gd name="connsiteX10" fmla="*/ 52725 w 52724"/>
              <a:gd name="connsiteY10" fmla="*/ 54205 h 57349"/>
              <a:gd name="connsiteX11" fmla="*/ 52725 w 52724"/>
              <a:gd name="connsiteY11" fmla="*/ 185 h 573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2724" h="57349">
                <a:moveTo>
                  <a:pt x="52540" y="0"/>
                </a:moveTo>
                <a:cubicBezTo>
                  <a:pt x="52540" y="0"/>
                  <a:pt x="51615" y="555"/>
                  <a:pt x="51245" y="740"/>
                </a:cubicBezTo>
                <a:lnTo>
                  <a:pt x="51245" y="740"/>
                </a:lnTo>
                <a:cubicBezTo>
                  <a:pt x="43845" y="4810"/>
                  <a:pt x="35335" y="7030"/>
                  <a:pt x="26270" y="7215"/>
                </a:cubicBezTo>
                <a:cubicBezTo>
                  <a:pt x="17205" y="7215"/>
                  <a:pt x="8695" y="4810"/>
                  <a:pt x="1295" y="925"/>
                </a:cubicBezTo>
                <a:lnTo>
                  <a:pt x="1295" y="925"/>
                </a:lnTo>
                <a:cubicBezTo>
                  <a:pt x="1295" y="925"/>
                  <a:pt x="370" y="370"/>
                  <a:pt x="0" y="185"/>
                </a:cubicBezTo>
                <a:lnTo>
                  <a:pt x="0" y="54205"/>
                </a:lnTo>
                <a:cubicBezTo>
                  <a:pt x="8140" y="56240"/>
                  <a:pt x="16650" y="57350"/>
                  <a:pt x="25530" y="57350"/>
                </a:cubicBezTo>
                <a:lnTo>
                  <a:pt x="27195" y="57350"/>
                </a:lnTo>
                <a:cubicBezTo>
                  <a:pt x="36075" y="57350"/>
                  <a:pt x="44585" y="56240"/>
                  <a:pt x="52725" y="54205"/>
                </a:cubicBezTo>
                <a:lnTo>
                  <a:pt x="52725" y="18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0" name="Forma livre: Forma 99">
            <a:extLst>
              <a:ext uri="{FF2B5EF4-FFF2-40B4-BE49-F238E27FC236}">
                <a16:creationId xmlns:a16="http://schemas.microsoft.com/office/drawing/2014/main" id="{77D9BF8F-92E1-5F2D-B107-66EE56F0C353}"/>
              </a:ext>
            </a:extLst>
          </xdr:cNvPr>
          <xdr:cNvSpPr/>
        </xdr:nvSpPr>
        <xdr:spPr>
          <a:xfrm>
            <a:off x="2942865" y="936233"/>
            <a:ext cx="161504" cy="289154"/>
          </a:xfrm>
          <a:custGeom>
            <a:avLst/>
            <a:gdLst>
              <a:gd name="connsiteX0" fmla="*/ 81215 w 161504"/>
              <a:gd name="connsiteY0" fmla="*/ 3145 h 289154"/>
              <a:gd name="connsiteX1" fmla="*/ 81215 w 161504"/>
              <a:gd name="connsiteY1" fmla="*/ 3145 h 289154"/>
              <a:gd name="connsiteX2" fmla="*/ 55315 w 161504"/>
              <a:gd name="connsiteY2" fmla="*/ 0 h 289154"/>
              <a:gd name="connsiteX3" fmla="*/ 53650 w 161504"/>
              <a:gd name="connsiteY3" fmla="*/ 0 h 289154"/>
              <a:gd name="connsiteX4" fmla="*/ 27750 w 161504"/>
              <a:gd name="connsiteY4" fmla="*/ 3145 h 289154"/>
              <a:gd name="connsiteX5" fmla="*/ 27750 w 161504"/>
              <a:gd name="connsiteY5" fmla="*/ 3145 h 289154"/>
              <a:gd name="connsiteX6" fmla="*/ 0 w 161504"/>
              <a:gd name="connsiteY6" fmla="*/ 14615 h 289154"/>
              <a:gd name="connsiteX7" fmla="*/ 0 w 161504"/>
              <a:gd name="connsiteY7" fmla="*/ 105080 h 289154"/>
              <a:gd name="connsiteX8" fmla="*/ 29415 w 161504"/>
              <a:gd name="connsiteY8" fmla="*/ 56425 h 289154"/>
              <a:gd name="connsiteX9" fmla="*/ 29415 w 161504"/>
              <a:gd name="connsiteY9" fmla="*/ 56425 h 289154"/>
              <a:gd name="connsiteX10" fmla="*/ 54390 w 161504"/>
              <a:gd name="connsiteY10" fmla="*/ 49950 h 289154"/>
              <a:gd name="connsiteX11" fmla="*/ 79365 w 161504"/>
              <a:gd name="connsiteY11" fmla="*/ 56240 h 289154"/>
              <a:gd name="connsiteX12" fmla="*/ 79365 w 161504"/>
              <a:gd name="connsiteY12" fmla="*/ 56240 h 289154"/>
              <a:gd name="connsiteX13" fmla="*/ 108780 w 161504"/>
              <a:gd name="connsiteY13" fmla="*/ 104895 h 289154"/>
              <a:gd name="connsiteX14" fmla="*/ 108780 w 161504"/>
              <a:gd name="connsiteY14" fmla="*/ 289154 h 289154"/>
              <a:gd name="connsiteX15" fmla="*/ 161505 w 161504"/>
              <a:gd name="connsiteY15" fmla="*/ 289154 h 289154"/>
              <a:gd name="connsiteX16" fmla="*/ 161505 w 161504"/>
              <a:gd name="connsiteY16" fmla="*/ 106005 h 289154"/>
              <a:gd name="connsiteX17" fmla="*/ 81030 w 161504"/>
              <a:gd name="connsiteY17" fmla="*/ 2960 h 2891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61504" h="289154">
                <a:moveTo>
                  <a:pt x="81215" y="3145"/>
                </a:moveTo>
                <a:lnTo>
                  <a:pt x="81215" y="3145"/>
                </a:lnTo>
                <a:cubicBezTo>
                  <a:pt x="72890" y="1110"/>
                  <a:pt x="64380" y="0"/>
                  <a:pt x="55315" y="0"/>
                </a:cubicBezTo>
                <a:lnTo>
                  <a:pt x="53650" y="0"/>
                </a:lnTo>
                <a:cubicBezTo>
                  <a:pt x="44770" y="0"/>
                  <a:pt x="36075" y="1110"/>
                  <a:pt x="27750" y="3145"/>
                </a:cubicBezTo>
                <a:lnTo>
                  <a:pt x="27750" y="3145"/>
                </a:lnTo>
                <a:cubicBezTo>
                  <a:pt x="17945" y="5550"/>
                  <a:pt x="8510" y="9620"/>
                  <a:pt x="0" y="14615"/>
                </a:cubicBezTo>
                <a:lnTo>
                  <a:pt x="0" y="105080"/>
                </a:lnTo>
                <a:cubicBezTo>
                  <a:pt x="0" y="83990"/>
                  <a:pt x="11840" y="65675"/>
                  <a:pt x="29415" y="56425"/>
                </a:cubicBezTo>
                <a:lnTo>
                  <a:pt x="29415" y="56425"/>
                </a:lnTo>
                <a:cubicBezTo>
                  <a:pt x="36815" y="52355"/>
                  <a:pt x="45325" y="50135"/>
                  <a:pt x="54390" y="49950"/>
                </a:cubicBezTo>
                <a:cubicBezTo>
                  <a:pt x="63455" y="49950"/>
                  <a:pt x="71965" y="52355"/>
                  <a:pt x="79365" y="56240"/>
                </a:cubicBezTo>
                <a:lnTo>
                  <a:pt x="79365" y="56240"/>
                </a:lnTo>
                <a:cubicBezTo>
                  <a:pt x="96755" y="65490"/>
                  <a:pt x="108780" y="83805"/>
                  <a:pt x="108780" y="104895"/>
                </a:cubicBezTo>
                <a:lnTo>
                  <a:pt x="108780" y="289154"/>
                </a:lnTo>
                <a:lnTo>
                  <a:pt x="161505" y="289154"/>
                </a:lnTo>
                <a:lnTo>
                  <a:pt x="161505" y="106005"/>
                </a:lnTo>
                <a:cubicBezTo>
                  <a:pt x="161505" y="56240"/>
                  <a:pt x="127280" y="14430"/>
                  <a:pt x="81030" y="2960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1" name="Forma livre: Forma 100">
            <a:extLst>
              <a:ext uri="{FF2B5EF4-FFF2-40B4-BE49-F238E27FC236}">
                <a16:creationId xmlns:a16="http://schemas.microsoft.com/office/drawing/2014/main" id="{611FF711-583C-FED0-117D-0AE0470E42FE}"/>
              </a:ext>
            </a:extLst>
          </xdr:cNvPr>
          <xdr:cNvSpPr/>
        </xdr:nvSpPr>
        <xdr:spPr>
          <a:xfrm>
            <a:off x="2890325" y="950848"/>
            <a:ext cx="52724" cy="274724"/>
          </a:xfrm>
          <a:custGeom>
            <a:avLst/>
            <a:gdLst>
              <a:gd name="connsiteX0" fmla="*/ 52725 w 52724"/>
              <a:gd name="connsiteY0" fmla="*/ 274725 h 274724"/>
              <a:gd name="connsiteX1" fmla="*/ 52725 w 52724"/>
              <a:gd name="connsiteY1" fmla="*/ 0 h 274724"/>
              <a:gd name="connsiteX2" fmla="*/ 0 w 52724"/>
              <a:gd name="connsiteY2" fmla="*/ 91575 h 274724"/>
              <a:gd name="connsiteX3" fmla="*/ 0 w 52724"/>
              <a:gd name="connsiteY3" fmla="*/ 274725 h 274724"/>
              <a:gd name="connsiteX4" fmla="*/ 52725 w 52724"/>
              <a:gd name="connsiteY4" fmla="*/ 274725 h 274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2724" h="274724">
                <a:moveTo>
                  <a:pt x="52725" y="274725"/>
                </a:moveTo>
                <a:lnTo>
                  <a:pt x="52725" y="0"/>
                </a:lnTo>
                <a:cubicBezTo>
                  <a:pt x="21275" y="18500"/>
                  <a:pt x="0" y="52540"/>
                  <a:pt x="0" y="91575"/>
                </a:cubicBezTo>
                <a:lnTo>
                  <a:pt x="0" y="274725"/>
                </a:lnTo>
                <a:lnTo>
                  <a:pt x="52725" y="274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2" name="Forma livre: Forma 101">
            <a:extLst>
              <a:ext uri="{FF2B5EF4-FFF2-40B4-BE49-F238E27FC236}">
                <a16:creationId xmlns:a16="http://schemas.microsoft.com/office/drawing/2014/main" id="{861BCBD3-2BF8-5158-A921-01668A1D2F70}"/>
              </a:ext>
            </a:extLst>
          </xdr:cNvPr>
          <xdr:cNvSpPr/>
        </xdr:nvSpPr>
        <xdr:spPr>
          <a:xfrm>
            <a:off x="3343204" y="936048"/>
            <a:ext cx="214414" cy="289524"/>
          </a:xfrm>
          <a:custGeom>
            <a:avLst/>
            <a:gdLst>
              <a:gd name="connsiteX0" fmla="*/ 52910 w 214414"/>
              <a:gd name="connsiteY0" fmla="*/ 289524 h 289524"/>
              <a:gd name="connsiteX1" fmla="*/ 52910 w 214414"/>
              <a:gd name="connsiteY1" fmla="*/ 105265 h 289524"/>
              <a:gd name="connsiteX2" fmla="*/ 82325 w 214414"/>
              <a:gd name="connsiteY2" fmla="*/ 56610 h 289524"/>
              <a:gd name="connsiteX3" fmla="*/ 82325 w 214414"/>
              <a:gd name="connsiteY3" fmla="*/ 56610 h 289524"/>
              <a:gd name="connsiteX4" fmla="*/ 107300 w 214414"/>
              <a:gd name="connsiteY4" fmla="*/ 50135 h 289524"/>
              <a:gd name="connsiteX5" fmla="*/ 132275 w 214414"/>
              <a:gd name="connsiteY5" fmla="*/ 56425 h 289524"/>
              <a:gd name="connsiteX6" fmla="*/ 132275 w 214414"/>
              <a:gd name="connsiteY6" fmla="*/ 56425 h 289524"/>
              <a:gd name="connsiteX7" fmla="*/ 161690 w 214414"/>
              <a:gd name="connsiteY7" fmla="*/ 105080 h 289524"/>
              <a:gd name="connsiteX8" fmla="*/ 161690 w 214414"/>
              <a:gd name="connsiteY8" fmla="*/ 289339 h 289524"/>
              <a:gd name="connsiteX9" fmla="*/ 214415 w 214414"/>
              <a:gd name="connsiteY9" fmla="*/ 289339 h 289524"/>
              <a:gd name="connsiteX10" fmla="*/ 214415 w 214414"/>
              <a:gd name="connsiteY10" fmla="*/ 106190 h 289524"/>
              <a:gd name="connsiteX11" fmla="*/ 133940 w 214414"/>
              <a:gd name="connsiteY11" fmla="*/ 3145 h 289524"/>
              <a:gd name="connsiteX12" fmla="*/ 133940 w 214414"/>
              <a:gd name="connsiteY12" fmla="*/ 3145 h 289524"/>
              <a:gd name="connsiteX13" fmla="*/ 108040 w 214414"/>
              <a:gd name="connsiteY13" fmla="*/ 0 h 289524"/>
              <a:gd name="connsiteX14" fmla="*/ 106375 w 214414"/>
              <a:gd name="connsiteY14" fmla="*/ 0 h 289524"/>
              <a:gd name="connsiteX15" fmla="*/ 80475 w 214414"/>
              <a:gd name="connsiteY15" fmla="*/ 3145 h 289524"/>
              <a:gd name="connsiteX16" fmla="*/ 80475 w 214414"/>
              <a:gd name="connsiteY16" fmla="*/ 3145 h 289524"/>
              <a:gd name="connsiteX17" fmla="*/ 0 w 214414"/>
              <a:gd name="connsiteY17" fmla="*/ 106190 h 289524"/>
              <a:gd name="connsiteX18" fmla="*/ 0 w 214414"/>
              <a:gd name="connsiteY18" fmla="*/ 289339 h 289524"/>
              <a:gd name="connsiteX19" fmla="*/ 52725 w 214414"/>
              <a:gd name="connsiteY19" fmla="*/ 289339 h 2895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14414" h="289524">
                <a:moveTo>
                  <a:pt x="52910" y="289524"/>
                </a:moveTo>
                <a:lnTo>
                  <a:pt x="52910" y="105265"/>
                </a:lnTo>
                <a:cubicBezTo>
                  <a:pt x="52910" y="84175"/>
                  <a:pt x="64750" y="65860"/>
                  <a:pt x="82325" y="56610"/>
                </a:cubicBezTo>
                <a:lnTo>
                  <a:pt x="82325" y="56610"/>
                </a:lnTo>
                <a:cubicBezTo>
                  <a:pt x="89725" y="52540"/>
                  <a:pt x="98235" y="50320"/>
                  <a:pt x="107300" y="50135"/>
                </a:cubicBezTo>
                <a:cubicBezTo>
                  <a:pt x="116365" y="50135"/>
                  <a:pt x="124875" y="52540"/>
                  <a:pt x="132275" y="56425"/>
                </a:cubicBezTo>
                <a:lnTo>
                  <a:pt x="132275" y="56425"/>
                </a:lnTo>
                <a:cubicBezTo>
                  <a:pt x="149665" y="65675"/>
                  <a:pt x="161690" y="83990"/>
                  <a:pt x="161690" y="105080"/>
                </a:cubicBezTo>
                <a:lnTo>
                  <a:pt x="161690" y="289339"/>
                </a:lnTo>
                <a:lnTo>
                  <a:pt x="214415" y="289339"/>
                </a:lnTo>
                <a:lnTo>
                  <a:pt x="214415" y="106190"/>
                </a:lnTo>
                <a:cubicBezTo>
                  <a:pt x="214415" y="56425"/>
                  <a:pt x="180190" y="14615"/>
                  <a:pt x="133940" y="3145"/>
                </a:cubicBezTo>
                <a:lnTo>
                  <a:pt x="133940" y="3145"/>
                </a:lnTo>
                <a:cubicBezTo>
                  <a:pt x="125615" y="1110"/>
                  <a:pt x="117105" y="0"/>
                  <a:pt x="108040" y="0"/>
                </a:cubicBezTo>
                <a:lnTo>
                  <a:pt x="106375" y="0"/>
                </a:lnTo>
                <a:cubicBezTo>
                  <a:pt x="97495" y="0"/>
                  <a:pt x="88800" y="1110"/>
                  <a:pt x="80475" y="3145"/>
                </a:cubicBezTo>
                <a:lnTo>
                  <a:pt x="80475" y="3145"/>
                </a:lnTo>
                <a:cubicBezTo>
                  <a:pt x="34225" y="14615"/>
                  <a:pt x="0" y="56425"/>
                  <a:pt x="0" y="106190"/>
                </a:cubicBezTo>
                <a:lnTo>
                  <a:pt x="0" y="289339"/>
                </a:lnTo>
                <a:lnTo>
                  <a:pt x="52725" y="289339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3" name="Forma livre: Forma 102">
            <a:extLst>
              <a:ext uri="{FF2B5EF4-FFF2-40B4-BE49-F238E27FC236}">
                <a16:creationId xmlns:a16="http://schemas.microsoft.com/office/drawing/2014/main" id="{EFA6D046-C74E-F7A4-3C0C-645883345321}"/>
              </a:ext>
            </a:extLst>
          </xdr:cNvPr>
          <xdr:cNvSpPr/>
        </xdr:nvSpPr>
        <xdr:spPr>
          <a:xfrm>
            <a:off x="3343389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4" name="Forma livre: Forma 103">
            <a:extLst>
              <a:ext uri="{FF2B5EF4-FFF2-40B4-BE49-F238E27FC236}">
                <a16:creationId xmlns:a16="http://schemas.microsoft.com/office/drawing/2014/main" id="{5D3D90BE-8076-4570-F34D-BA7460D75442}"/>
              </a:ext>
            </a:extLst>
          </xdr:cNvPr>
          <xdr:cNvSpPr/>
        </xdr:nvSpPr>
        <xdr:spPr>
          <a:xfrm>
            <a:off x="3504894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5" name="Forma livre: Forma 104">
            <a:extLst>
              <a:ext uri="{FF2B5EF4-FFF2-40B4-BE49-F238E27FC236}">
                <a16:creationId xmlns:a16="http://schemas.microsoft.com/office/drawing/2014/main" id="{FBA2B77D-DF70-8E0E-B1BE-DAB1A2DCB623}"/>
              </a:ext>
            </a:extLst>
          </xdr:cNvPr>
          <xdr:cNvSpPr/>
        </xdr:nvSpPr>
        <xdr:spPr>
          <a:xfrm>
            <a:off x="3396114" y="1055002"/>
            <a:ext cx="108779" cy="53279"/>
          </a:xfrm>
          <a:custGeom>
            <a:avLst/>
            <a:gdLst>
              <a:gd name="connsiteX0" fmla="*/ 0 w 108779"/>
              <a:gd name="connsiteY0" fmla="*/ 0 h 53279"/>
              <a:gd name="connsiteX1" fmla="*/ 108780 w 108779"/>
              <a:gd name="connsiteY1" fmla="*/ 0 h 53279"/>
              <a:gd name="connsiteX2" fmla="*/ 108780 w 108779"/>
              <a:gd name="connsiteY2" fmla="*/ 53280 h 53279"/>
              <a:gd name="connsiteX3" fmla="*/ 0 w 108779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8779" h="53279">
                <a:moveTo>
                  <a:pt x="0" y="0"/>
                </a:moveTo>
                <a:lnTo>
                  <a:pt x="108780" y="0"/>
                </a:lnTo>
                <a:lnTo>
                  <a:pt x="108780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6" name="Forma livre: Forma 105">
            <a:extLst>
              <a:ext uri="{FF2B5EF4-FFF2-40B4-BE49-F238E27FC236}">
                <a16:creationId xmlns:a16="http://schemas.microsoft.com/office/drawing/2014/main" id="{06D0B3A7-2D4D-37C8-318E-A4A2054766EA}"/>
              </a:ext>
            </a:extLst>
          </xdr:cNvPr>
          <xdr:cNvSpPr/>
        </xdr:nvSpPr>
        <xdr:spPr>
          <a:xfrm>
            <a:off x="1777737" y="1389852"/>
            <a:ext cx="106374" cy="105079"/>
          </a:xfrm>
          <a:custGeom>
            <a:avLst/>
            <a:gdLst>
              <a:gd name="connsiteX0" fmla="*/ 102490 w 106374"/>
              <a:gd name="connsiteY0" fmla="*/ 0 h 105079"/>
              <a:gd name="connsiteX1" fmla="*/ 57535 w 106374"/>
              <a:gd name="connsiteY1" fmla="*/ 44400 h 105079"/>
              <a:gd name="connsiteX2" fmla="*/ 44955 w 106374"/>
              <a:gd name="connsiteY2" fmla="*/ 56795 h 105079"/>
              <a:gd name="connsiteX3" fmla="*/ 0 w 106374"/>
              <a:gd name="connsiteY3" fmla="*/ 101010 h 105079"/>
              <a:gd name="connsiteX4" fmla="*/ 25530 w 106374"/>
              <a:gd name="connsiteY4" fmla="*/ 105080 h 105079"/>
              <a:gd name="connsiteX5" fmla="*/ 106375 w 106374"/>
              <a:gd name="connsiteY5" fmla="*/ 24235 h 105079"/>
              <a:gd name="connsiteX6" fmla="*/ 102675 w 106374"/>
              <a:gd name="connsiteY6" fmla="*/ 0 h 105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06374" h="105079">
                <a:moveTo>
                  <a:pt x="102490" y="0"/>
                </a:moveTo>
                <a:lnTo>
                  <a:pt x="57535" y="44400"/>
                </a:lnTo>
                <a:cubicBezTo>
                  <a:pt x="54390" y="49395"/>
                  <a:pt x="50135" y="53650"/>
                  <a:pt x="44955" y="56795"/>
                </a:cubicBezTo>
                <a:lnTo>
                  <a:pt x="0" y="101010"/>
                </a:lnTo>
                <a:cubicBezTo>
                  <a:pt x="7955" y="103600"/>
                  <a:pt x="16465" y="105080"/>
                  <a:pt x="25530" y="105080"/>
                </a:cubicBezTo>
                <a:cubicBezTo>
                  <a:pt x="70115" y="105080"/>
                  <a:pt x="106375" y="68820"/>
                  <a:pt x="106375" y="24235"/>
                </a:cubicBezTo>
                <a:cubicBezTo>
                  <a:pt x="106375" y="15725"/>
                  <a:pt x="105080" y="7585"/>
                  <a:pt x="102675" y="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7" name="Forma livre: Forma 106">
            <a:extLst>
              <a:ext uri="{FF2B5EF4-FFF2-40B4-BE49-F238E27FC236}">
                <a16:creationId xmlns:a16="http://schemas.microsoft.com/office/drawing/2014/main" id="{089A61BC-229A-E64B-E09F-0F6DFC689500}"/>
              </a:ext>
            </a:extLst>
          </xdr:cNvPr>
          <xdr:cNvSpPr/>
        </xdr:nvSpPr>
        <xdr:spPr>
          <a:xfrm>
            <a:off x="1722607" y="1333242"/>
            <a:ext cx="157989" cy="157619"/>
          </a:xfrm>
          <a:custGeom>
            <a:avLst/>
            <a:gdLst>
              <a:gd name="connsiteX0" fmla="*/ 80660 w 157989"/>
              <a:gd name="connsiteY0" fmla="*/ 118770 h 157619"/>
              <a:gd name="connsiteX1" fmla="*/ 42735 w 157989"/>
              <a:gd name="connsiteY1" fmla="*/ 80845 h 157619"/>
              <a:gd name="connsiteX2" fmla="*/ 80660 w 157989"/>
              <a:gd name="connsiteY2" fmla="*/ 42920 h 157619"/>
              <a:gd name="connsiteX3" fmla="*/ 118585 w 157989"/>
              <a:gd name="connsiteY3" fmla="*/ 80845 h 157619"/>
              <a:gd name="connsiteX4" fmla="*/ 112850 w 157989"/>
              <a:gd name="connsiteY4" fmla="*/ 101010 h 157619"/>
              <a:gd name="connsiteX5" fmla="*/ 157990 w 157989"/>
              <a:gd name="connsiteY5" fmla="*/ 56610 h 157619"/>
              <a:gd name="connsiteX6" fmla="*/ 80845 w 157989"/>
              <a:gd name="connsiteY6" fmla="*/ 0 h 157619"/>
              <a:gd name="connsiteX7" fmla="*/ 0 w 157989"/>
              <a:gd name="connsiteY7" fmla="*/ 80845 h 157619"/>
              <a:gd name="connsiteX8" fmla="*/ 55315 w 157989"/>
              <a:gd name="connsiteY8" fmla="*/ 157620 h 157619"/>
              <a:gd name="connsiteX9" fmla="*/ 100270 w 157989"/>
              <a:gd name="connsiteY9" fmla="*/ 113405 h 157619"/>
              <a:gd name="connsiteX10" fmla="*/ 80660 w 157989"/>
              <a:gd name="connsiteY10" fmla="*/ 118955 h 1576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57989" h="157619">
                <a:moveTo>
                  <a:pt x="80660" y="118770"/>
                </a:moveTo>
                <a:cubicBezTo>
                  <a:pt x="59755" y="118770"/>
                  <a:pt x="42735" y="101750"/>
                  <a:pt x="42735" y="80845"/>
                </a:cubicBezTo>
                <a:cubicBezTo>
                  <a:pt x="42735" y="59940"/>
                  <a:pt x="59755" y="42920"/>
                  <a:pt x="80660" y="42920"/>
                </a:cubicBezTo>
                <a:cubicBezTo>
                  <a:pt x="101565" y="42920"/>
                  <a:pt x="118585" y="59940"/>
                  <a:pt x="118585" y="80845"/>
                </a:cubicBezTo>
                <a:cubicBezTo>
                  <a:pt x="118585" y="88245"/>
                  <a:pt x="116365" y="95090"/>
                  <a:pt x="112850" y="101010"/>
                </a:cubicBezTo>
                <a:lnTo>
                  <a:pt x="157990" y="56610"/>
                </a:lnTo>
                <a:cubicBezTo>
                  <a:pt x="147630" y="23865"/>
                  <a:pt x="117105" y="0"/>
                  <a:pt x="80845" y="0"/>
                </a:cubicBezTo>
                <a:cubicBezTo>
                  <a:pt x="36260" y="0"/>
                  <a:pt x="0" y="36260"/>
                  <a:pt x="0" y="80845"/>
                </a:cubicBezTo>
                <a:cubicBezTo>
                  <a:pt x="0" y="116550"/>
                  <a:pt x="23310" y="146890"/>
                  <a:pt x="55315" y="157620"/>
                </a:cubicBezTo>
                <a:lnTo>
                  <a:pt x="100270" y="113405"/>
                </a:lnTo>
                <a:cubicBezTo>
                  <a:pt x="94535" y="116920"/>
                  <a:pt x="87875" y="118955"/>
                  <a:pt x="80660" y="118955"/>
                </a:cubicBez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8" name="Forma livre: Forma 107">
            <a:extLst>
              <a:ext uri="{FF2B5EF4-FFF2-40B4-BE49-F238E27FC236}">
                <a16:creationId xmlns:a16="http://schemas.microsoft.com/office/drawing/2014/main" id="{F497B71B-CE5A-60CB-49AF-7D654FADCF3E}"/>
              </a:ext>
            </a:extLst>
          </xdr:cNvPr>
          <xdr:cNvSpPr/>
        </xdr:nvSpPr>
        <xdr:spPr>
          <a:xfrm>
            <a:off x="2202311" y="1428332"/>
            <a:ext cx="163909" cy="162984"/>
          </a:xfrm>
          <a:custGeom>
            <a:avLst/>
            <a:gdLst>
              <a:gd name="connsiteX0" fmla="*/ 112110 w 163909"/>
              <a:gd name="connsiteY0" fmla="*/ 0 h 162984"/>
              <a:gd name="connsiteX1" fmla="*/ 112110 w 163909"/>
              <a:gd name="connsiteY1" fmla="*/ 0 h 162984"/>
              <a:gd name="connsiteX2" fmla="*/ 51060 w 163909"/>
              <a:gd name="connsiteY2" fmla="*/ 38665 h 162984"/>
              <a:gd name="connsiteX3" fmla="*/ 75665 w 163909"/>
              <a:gd name="connsiteY3" fmla="*/ 38665 h 162984"/>
              <a:gd name="connsiteX4" fmla="*/ 118215 w 163909"/>
              <a:gd name="connsiteY4" fmla="*/ 76590 h 162984"/>
              <a:gd name="connsiteX5" fmla="*/ 75665 w 163909"/>
              <a:gd name="connsiteY5" fmla="*/ 115810 h 162984"/>
              <a:gd name="connsiteX6" fmla="*/ 370 w 163909"/>
              <a:gd name="connsiteY6" fmla="*/ 115810 h 162984"/>
              <a:gd name="connsiteX7" fmla="*/ 0 w 163909"/>
              <a:gd name="connsiteY7" fmla="*/ 162985 h 162984"/>
              <a:gd name="connsiteX8" fmla="*/ 75295 w 163909"/>
              <a:gd name="connsiteY8" fmla="*/ 162985 h 162984"/>
              <a:gd name="connsiteX9" fmla="*/ 163910 w 163909"/>
              <a:gd name="connsiteY9" fmla="*/ 77700 h 162984"/>
              <a:gd name="connsiteX10" fmla="*/ 111925 w 163909"/>
              <a:gd name="connsiteY10" fmla="*/ 185 h 16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3909" h="162984">
                <a:moveTo>
                  <a:pt x="112110" y="0"/>
                </a:moveTo>
                <a:lnTo>
                  <a:pt x="112110" y="0"/>
                </a:lnTo>
                <a:lnTo>
                  <a:pt x="51060" y="38665"/>
                </a:lnTo>
                <a:lnTo>
                  <a:pt x="75665" y="38665"/>
                </a:lnTo>
                <a:cubicBezTo>
                  <a:pt x="99160" y="38665"/>
                  <a:pt x="118215" y="54945"/>
                  <a:pt x="118215" y="76590"/>
                </a:cubicBezTo>
                <a:cubicBezTo>
                  <a:pt x="118215" y="98235"/>
                  <a:pt x="99160" y="115810"/>
                  <a:pt x="75665" y="115810"/>
                </a:cubicBezTo>
                <a:lnTo>
                  <a:pt x="370" y="115810"/>
                </a:lnTo>
                <a:lnTo>
                  <a:pt x="0" y="162985"/>
                </a:lnTo>
                <a:lnTo>
                  <a:pt x="75295" y="162985"/>
                </a:lnTo>
                <a:cubicBezTo>
                  <a:pt x="124135" y="162985"/>
                  <a:pt x="163910" y="124690"/>
                  <a:pt x="163910" y="77700"/>
                </a:cubicBezTo>
                <a:cubicBezTo>
                  <a:pt x="163910" y="43105"/>
                  <a:pt x="142820" y="13505"/>
                  <a:pt x="111925" y="185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9" name="Forma livre: Forma 108">
            <a:extLst>
              <a:ext uri="{FF2B5EF4-FFF2-40B4-BE49-F238E27FC236}">
                <a16:creationId xmlns:a16="http://schemas.microsoft.com/office/drawing/2014/main" id="{8B424954-385C-4CE4-2D33-125E7DC3350F}"/>
              </a:ext>
            </a:extLst>
          </xdr:cNvPr>
          <xdr:cNvSpPr/>
        </xdr:nvSpPr>
        <xdr:spPr>
          <a:xfrm>
            <a:off x="2193986" y="1332872"/>
            <a:ext cx="164834" cy="95459"/>
          </a:xfrm>
          <a:custGeom>
            <a:avLst/>
            <a:gdLst>
              <a:gd name="connsiteX0" fmla="*/ 116920 w 164834"/>
              <a:gd name="connsiteY0" fmla="*/ 0 h 95459"/>
              <a:gd name="connsiteX1" fmla="*/ 0 w 164834"/>
              <a:gd name="connsiteY1" fmla="*/ 0 h 95459"/>
              <a:gd name="connsiteX2" fmla="*/ 0 w 164834"/>
              <a:gd name="connsiteY2" fmla="*/ 47175 h 95459"/>
              <a:gd name="connsiteX3" fmla="*/ 110445 w 164834"/>
              <a:gd name="connsiteY3" fmla="*/ 47175 h 95459"/>
              <a:gd name="connsiteX4" fmla="*/ 46435 w 164834"/>
              <a:gd name="connsiteY4" fmla="*/ 87875 h 95459"/>
              <a:gd name="connsiteX5" fmla="*/ 83805 w 164834"/>
              <a:gd name="connsiteY5" fmla="*/ 87875 h 95459"/>
              <a:gd name="connsiteX6" fmla="*/ 120250 w 164834"/>
              <a:gd name="connsiteY6" fmla="*/ 95460 h 95459"/>
              <a:gd name="connsiteX7" fmla="*/ 135790 w 164834"/>
              <a:gd name="connsiteY7" fmla="*/ 84730 h 95459"/>
              <a:gd name="connsiteX8" fmla="*/ 164835 w 164834"/>
              <a:gd name="connsiteY8" fmla="*/ 48285 h 95459"/>
              <a:gd name="connsiteX9" fmla="*/ 116735 w 164834"/>
              <a:gd name="connsiteY9" fmla="*/ 185 h 954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64834" h="95459">
                <a:moveTo>
                  <a:pt x="116920" y="0"/>
                </a:moveTo>
                <a:lnTo>
                  <a:pt x="0" y="0"/>
                </a:lnTo>
                <a:lnTo>
                  <a:pt x="0" y="47175"/>
                </a:lnTo>
                <a:lnTo>
                  <a:pt x="110445" y="47175"/>
                </a:lnTo>
                <a:cubicBezTo>
                  <a:pt x="110445" y="47175"/>
                  <a:pt x="72335" y="71780"/>
                  <a:pt x="46435" y="87875"/>
                </a:cubicBezTo>
                <a:lnTo>
                  <a:pt x="83805" y="87875"/>
                </a:lnTo>
                <a:cubicBezTo>
                  <a:pt x="96755" y="87875"/>
                  <a:pt x="109150" y="90650"/>
                  <a:pt x="120250" y="95460"/>
                </a:cubicBezTo>
                <a:cubicBezTo>
                  <a:pt x="126170" y="91575"/>
                  <a:pt x="131350" y="87875"/>
                  <a:pt x="135790" y="84730"/>
                </a:cubicBezTo>
                <a:cubicBezTo>
                  <a:pt x="153365" y="72150"/>
                  <a:pt x="164835" y="62715"/>
                  <a:pt x="164835" y="48285"/>
                </a:cubicBezTo>
                <a:cubicBezTo>
                  <a:pt x="164835" y="21830"/>
                  <a:pt x="143190" y="185"/>
                  <a:pt x="116735" y="185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0" name="Forma livre: Forma 109">
            <a:extLst>
              <a:ext uri="{FF2B5EF4-FFF2-40B4-BE49-F238E27FC236}">
                <a16:creationId xmlns:a16="http://schemas.microsoft.com/office/drawing/2014/main" id="{B0089D6E-2D7D-33E6-FD01-A2BBEEF686CE}"/>
              </a:ext>
            </a:extLst>
          </xdr:cNvPr>
          <xdr:cNvSpPr/>
        </xdr:nvSpPr>
        <xdr:spPr>
          <a:xfrm>
            <a:off x="2202681" y="1420747"/>
            <a:ext cx="111739" cy="46065"/>
          </a:xfrm>
          <a:custGeom>
            <a:avLst/>
            <a:gdLst>
              <a:gd name="connsiteX0" fmla="*/ 111740 w 111739"/>
              <a:gd name="connsiteY0" fmla="*/ 7585 h 46065"/>
              <a:gd name="connsiteX1" fmla="*/ 75295 w 111739"/>
              <a:gd name="connsiteY1" fmla="*/ 0 h 46065"/>
              <a:gd name="connsiteX2" fmla="*/ 37925 w 111739"/>
              <a:gd name="connsiteY2" fmla="*/ 0 h 46065"/>
              <a:gd name="connsiteX3" fmla="*/ 0 w 111739"/>
              <a:gd name="connsiteY3" fmla="*/ 22940 h 46065"/>
              <a:gd name="connsiteX4" fmla="*/ 0 w 111739"/>
              <a:gd name="connsiteY4" fmla="*/ 46065 h 46065"/>
              <a:gd name="connsiteX5" fmla="*/ 50690 w 111739"/>
              <a:gd name="connsiteY5" fmla="*/ 46065 h 46065"/>
              <a:gd name="connsiteX6" fmla="*/ 111740 w 111739"/>
              <a:gd name="connsiteY6" fmla="*/ 7400 h 460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11739" h="46065">
                <a:moveTo>
                  <a:pt x="111740" y="7585"/>
                </a:moveTo>
                <a:cubicBezTo>
                  <a:pt x="100640" y="2775"/>
                  <a:pt x="88245" y="0"/>
                  <a:pt x="75295" y="0"/>
                </a:cubicBezTo>
                <a:lnTo>
                  <a:pt x="37925" y="0"/>
                </a:lnTo>
                <a:cubicBezTo>
                  <a:pt x="25345" y="7770"/>
                  <a:pt x="12210" y="15725"/>
                  <a:pt x="0" y="22940"/>
                </a:cubicBezTo>
                <a:lnTo>
                  <a:pt x="0" y="46065"/>
                </a:lnTo>
                <a:lnTo>
                  <a:pt x="50690" y="46065"/>
                </a:lnTo>
                <a:lnTo>
                  <a:pt x="111740" y="740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40819</xdr:colOff>
      <xdr:row>3</xdr:row>
      <xdr:rowOff>27215</xdr:rowOff>
    </xdr:from>
    <xdr:to>
      <xdr:col>2</xdr:col>
      <xdr:colOff>1074965</xdr:colOff>
      <xdr:row>5</xdr:row>
      <xdr:rowOff>68036</xdr:rowOff>
    </xdr:to>
    <xdr:grpSp>
      <xdr:nvGrpSpPr>
        <xdr:cNvPr id="86" name="Agrupar 85">
          <a:extLst>
            <a:ext uri="{FF2B5EF4-FFF2-40B4-BE49-F238E27FC236}">
              <a16:creationId xmlns:a16="http://schemas.microsoft.com/office/drawing/2014/main" id="{779C3A7E-ABB3-481A-8F62-9BBB4432A01F}"/>
            </a:ext>
          </a:extLst>
        </xdr:cNvPr>
        <xdr:cNvGrpSpPr/>
      </xdr:nvGrpSpPr>
      <xdr:grpSpPr>
        <a:xfrm>
          <a:off x="298554" y="598715"/>
          <a:ext cx="1482382" cy="623527"/>
          <a:chOff x="1707286" y="849521"/>
          <a:chExt cx="2505231" cy="743645"/>
        </a:xfrm>
      </xdr:grpSpPr>
      <xdr:sp macro="" textlink="">
        <xdr:nvSpPr>
          <xdr:cNvPr id="87" name="Forma livre: Forma 86">
            <a:extLst>
              <a:ext uri="{FF2B5EF4-FFF2-40B4-BE49-F238E27FC236}">
                <a16:creationId xmlns:a16="http://schemas.microsoft.com/office/drawing/2014/main" id="{12739F62-23D6-8622-2E35-EFFD2AA2E26E}"/>
              </a:ext>
            </a:extLst>
          </xdr:cNvPr>
          <xdr:cNvSpPr/>
        </xdr:nvSpPr>
        <xdr:spPr>
          <a:xfrm>
            <a:off x="3196315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8" name="Forma livre: Forma 87">
            <a:extLst>
              <a:ext uri="{FF2B5EF4-FFF2-40B4-BE49-F238E27FC236}">
                <a16:creationId xmlns:a16="http://schemas.microsoft.com/office/drawing/2014/main" id="{906F9CBC-7997-B0BA-2701-5F3C024EE4E1}"/>
              </a:ext>
            </a:extLst>
          </xdr:cNvPr>
          <xdr:cNvSpPr/>
        </xdr:nvSpPr>
        <xdr:spPr>
          <a:xfrm>
            <a:off x="3125460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4 w 194434"/>
              <a:gd name="connsiteY1" fmla="*/ 0 h 52724"/>
              <a:gd name="connsiteX2" fmla="*/ 194434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4" y="0"/>
                </a:lnTo>
                <a:lnTo>
                  <a:pt x="194434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9" name="Forma livre: Forma 88">
            <a:extLst>
              <a:ext uri="{FF2B5EF4-FFF2-40B4-BE49-F238E27FC236}">
                <a16:creationId xmlns:a16="http://schemas.microsoft.com/office/drawing/2014/main" id="{21945E0C-F06E-C1F4-5384-B6A7E52FBBD8}"/>
              </a:ext>
            </a:extLst>
          </xdr:cNvPr>
          <xdr:cNvSpPr/>
        </xdr:nvSpPr>
        <xdr:spPr>
          <a:xfrm>
            <a:off x="2890325" y="936233"/>
            <a:ext cx="52724" cy="126539"/>
          </a:xfrm>
          <a:custGeom>
            <a:avLst/>
            <a:gdLst>
              <a:gd name="connsiteX0" fmla="*/ 0 w 52724"/>
              <a:gd name="connsiteY0" fmla="*/ 0 h 126539"/>
              <a:gd name="connsiteX1" fmla="*/ 52725 w 52724"/>
              <a:gd name="connsiteY1" fmla="*/ 0 h 126539"/>
              <a:gd name="connsiteX2" fmla="*/ 52725 w 52724"/>
              <a:gd name="connsiteY2" fmla="*/ 126540 h 126539"/>
              <a:gd name="connsiteX3" fmla="*/ 0 w 52724"/>
              <a:gd name="connsiteY3" fmla="*/ 126540 h 1265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126539">
                <a:moveTo>
                  <a:pt x="0" y="0"/>
                </a:moveTo>
                <a:lnTo>
                  <a:pt x="52725" y="0"/>
                </a:lnTo>
                <a:lnTo>
                  <a:pt x="52725" y="126540"/>
                </a:lnTo>
                <a:lnTo>
                  <a:pt x="0" y="12654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0" name="Forma livre: Forma 89">
            <a:extLst>
              <a:ext uri="{FF2B5EF4-FFF2-40B4-BE49-F238E27FC236}">
                <a16:creationId xmlns:a16="http://schemas.microsoft.com/office/drawing/2014/main" id="{D89BC4F7-C56C-F953-21CD-42CECAA3032B}"/>
              </a:ext>
            </a:extLst>
          </xdr:cNvPr>
          <xdr:cNvSpPr/>
        </xdr:nvSpPr>
        <xdr:spPr>
          <a:xfrm>
            <a:off x="2736220" y="1390407"/>
            <a:ext cx="46064" cy="60494"/>
          </a:xfrm>
          <a:custGeom>
            <a:avLst/>
            <a:gdLst>
              <a:gd name="connsiteX0" fmla="*/ 46065 w 46064"/>
              <a:gd name="connsiteY0" fmla="*/ 19425 h 60494"/>
              <a:gd name="connsiteX1" fmla="*/ 27935 w 46064"/>
              <a:gd name="connsiteY1" fmla="*/ 38850 h 60494"/>
              <a:gd name="connsiteX2" fmla="*/ 10360 w 46064"/>
              <a:gd name="connsiteY2" fmla="*/ 38850 h 60494"/>
              <a:gd name="connsiteX3" fmla="*/ 10360 w 46064"/>
              <a:gd name="connsiteY3" fmla="*/ 60495 h 60494"/>
              <a:gd name="connsiteX4" fmla="*/ 0 w 46064"/>
              <a:gd name="connsiteY4" fmla="*/ 60495 h 60494"/>
              <a:gd name="connsiteX5" fmla="*/ 0 w 46064"/>
              <a:gd name="connsiteY5" fmla="*/ 0 h 60494"/>
              <a:gd name="connsiteX6" fmla="*/ 27935 w 46064"/>
              <a:gd name="connsiteY6" fmla="*/ 0 h 60494"/>
              <a:gd name="connsiteX7" fmla="*/ 46065 w 46064"/>
              <a:gd name="connsiteY7" fmla="*/ 19425 h 60494"/>
              <a:gd name="connsiteX8" fmla="*/ 35705 w 46064"/>
              <a:gd name="connsiteY8" fmla="*/ 19425 h 60494"/>
              <a:gd name="connsiteX9" fmla="*/ 26455 w 46064"/>
              <a:gd name="connsiteY9" fmla="*/ 9990 h 60494"/>
              <a:gd name="connsiteX10" fmla="*/ 10545 w 46064"/>
              <a:gd name="connsiteY10" fmla="*/ 9990 h 60494"/>
              <a:gd name="connsiteX11" fmla="*/ 10545 w 46064"/>
              <a:gd name="connsiteY11" fmla="*/ 28675 h 60494"/>
              <a:gd name="connsiteX12" fmla="*/ 26270 w 46064"/>
              <a:gd name="connsiteY12" fmla="*/ 28675 h 60494"/>
              <a:gd name="connsiteX13" fmla="*/ 35705 w 46064"/>
              <a:gd name="connsiteY13" fmla="*/ 1942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46064" h="60494">
                <a:moveTo>
                  <a:pt x="46065" y="19425"/>
                </a:moveTo>
                <a:cubicBezTo>
                  <a:pt x="46065" y="31820"/>
                  <a:pt x="37185" y="38850"/>
                  <a:pt x="27935" y="38850"/>
                </a:cubicBez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7935" y="0"/>
                </a:lnTo>
                <a:cubicBezTo>
                  <a:pt x="37000" y="0"/>
                  <a:pt x="46065" y="7030"/>
                  <a:pt x="46065" y="19425"/>
                </a:cubicBezTo>
                <a:close/>
                <a:moveTo>
                  <a:pt x="35705" y="19425"/>
                </a:moveTo>
                <a:cubicBezTo>
                  <a:pt x="35705" y="13875"/>
                  <a:pt x="31450" y="9990"/>
                  <a:pt x="26455" y="9990"/>
                </a:cubicBezTo>
                <a:lnTo>
                  <a:pt x="10545" y="9990"/>
                </a:lnTo>
                <a:lnTo>
                  <a:pt x="10545" y="28675"/>
                </a:lnTo>
                <a:lnTo>
                  <a:pt x="26270" y="28675"/>
                </a:lnTo>
                <a:cubicBezTo>
                  <a:pt x="31450" y="28675"/>
                  <a:pt x="35705" y="24790"/>
                  <a:pt x="35705" y="1942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1" name="Forma livre: Forma 90">
            <a:extLst>
              <a:ext uri="{FF2B5EF4-FFF2-40B4-BE49-F238E27FC236}">
                <a16:creationId xmlns:a16="http://schemas.microsoft.com/office/drawing/2014/main" id="{F410CB1B-26CD-2B52-2600-C36DDDE09C55}"/>
              </a:ext>
            </a:extLst>
          </xdr:cNvPr>
          <xdr:cNvSpPr/>
        </xdr:nvSpPr>
        <xdr:spPr>
          <a:xfrm>
            <a:off x="2802450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2" name="Forma livre: Forma 91">
            <a:extLst>
              <a:ext uri="{FF2B5EF4-FFF2-40B4-BE49-F238E27FC236}">
                <a16:creationId xmlns:a16="http://schemas.microsoft.com/office/drawing/2014/main" id="{859C10A0-4AB1-CC08-0184-60CC77310D15}"/>
              </a:ext>
            </a:extLst>
          </xdr:cNvPr>
          <xdr:cNvSpPr/>
        </xdr:nvSpPr>
        <xdr:spPr>
          <a:xfrm>
            <a:off x="2868680" y="1389667"/>
            <a:ext cx="60864" cy="62159"/>
          </a:xfrm>
          <a:custGeom>
            <a:avLst/>
            <a:gdLst>
              <a:gd name="connsiteX0" fmla="*/ 0 w 60864"/>
              <a:gd name="connsiteY0" fmla="*/ 31080 h 62159"/>
              <a:gd name="connsiteX1" fmla="*/ 30525 w 60864"/>
              <a:gd name="connsiteY1" fmla="*/ 0 h 62159"/>
              <a:gd name="connsiteX2" fmla="*/ 60865 w 60864"/>
              <a:gd name="connsiteY2" fmla="*/ 31080 h 62159"/>
              <a:gd name="connsiteX3" fmla="*/ 30525 w 60864"/>
              <a:gd name="connsiteY3" fmla="*/ 62160 h 62159"/>
              <a:gd name="connsiteX4" fmla="*/ 0 w 60864"/>
              <a:gd name="connsiteY4" fmla="*/ 31080 h 62159"/>
              <a:gd name="connsiteX5" fmla="*/ 50320 w 60864"/>
              <a:gd name="connsiteY5" fmla="*/ 31080 h 62159"/>
              <a:gd name="connsiteX6" fmla="*/ 30525 w 60864"/>
              <a:gd name="connsiteY6" fmla="*/ 10360 h 62159"/>
              <a:gd name="connsiteX7" fmla="*/ 10360 w 60864"/>
              <a:gd name="connsiteY7" fmla="*/ 31080 h 62159"/>
              <a:gd name="connsiteX8" fmla="*/ 30525 w 60864"/>
              <a:gd name="connsiteY8" fmla="*/ 51800 h 62159"/>
              <a:gd name="connsiteX9" fmla="*/ 50320 w 60864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4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470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3" name="Forma livre: Forma 92">
            <a:extLst>
              <a:ext uri="{FF2B5EF4-FFF2-40B4-BE49-F238E27FC236}">
                <a16:creationId xmlns:a16="http://schemas.microsoft.com/office/drawing/2014/main" id="{C118D12D-6233-87F7-236F-FE21CAC48FA2}"/>
              </a:ext>
            </a:extLst>
          </xdr:cNvPr>
          <xdr:cNvSpPr/>
        </xdr:nvSpPr>
        <xdr:spPr>
          <a:xfrm>
            <a:off x="2948970" y="1389482"/>
            <a:ext cx="59385" cy="62159"/>
          </a:xfrm>
          <a:custGeom>
            <a:avLst/>
            <a:gdLst>
              <a:gd name="connsiteX0" fmla="*/ 30525 w 59385"/>
              <a:gd name="connsiteY0" fmla="*/ 62160 h 62159"/>
              <a:gd name="connsiteX1" fmla="*/ 0 w 59385"/>
              <a:gd name="connsiteY1" fmla="*/ 31080 h 62159"/>
              <a:gd name="connsiteX2" fmla="*/ 30525 w 59385"/>
              <a:gd name="connsiteY2" fmla="*/ 0 h 62159"/>
              <a:gd name="connsiteX3" fmla="*/ 54945 w 59385"/>
              <a:gd name="connsiteY3" fmla="*/ 12025 h 62159"/>
              <a:gd name="connsiteX4" fmla="*/ 46435 w 59385"/>
              <a:gd name="connsiteY4" fmla="*/ 18130 h 62159"/>
              <a:gd name="connsiteX5" fmla="*/ 30340 w 59385"/>
              <a:gd name="connsiteY5" fmla="*/ 10175 h 62159"/>
              <a:gd name="connsiteX6" fmla="*/ 10175 w 59385"/>
              <a:gd name="connsiteY6" fmla="*/ 30895 h 62159"/>
              <a:gd name="connsiteX7" fmla="*/ 30340 w 59385"/>
              <a:gd name="connsiteY7" fmla="*/ 51615 h 62159"/>
              <a:gd name="connsiteX8" fmla="*/ 47545 w 59385"/>
              <a:gd name="connsiteY8" fmla="*/ 37185 h 62159"/>
              <a:gd name="connsiteX9" fmla="*/ 29600 w 59385"/>
              <a:gd name="connsiteY9" fmla="*/ 37185 h 62159"/>
              <a:gd name="connsiteX10" fmla="*/ 29600 w 59385"/>
              <a:gd name="connsiteY10" fmla="*/ 27750 h 62159"/>
              <a:gd name="connsiteX11" fmla="*/ 59385 w 59385"/>
              <a:gd name="connsiteY11" fmla="*/ 27750 h 62159"/>
              <a:gd name="connsiteX12" fmla="*/ 59385 w 59385"/>
              <a:gd name="connsiteY12" fmla="*/ 32375 h 62159"/>
              <a:gd name="connsiteX13" fmla="*/ 30340 w 59385"/>
              <a:gd name="connsiteY13" fmla="*/ 61975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385" h="62159">
                <a:moveTo>
                  <a:pt x="30525" y="62160"/>
                </a:move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4945" y="12025"/>
                </a:cubicBezTo>
                <a:lnTo>
                  <a:pt x="46435" y="18130"/>
                </a:lnTo>
                <a:cubicBezTo>
                  <a:pt x="42550" y="12765"/>
                  <a:pt x="36630" y="10175"/>
                  <a:pt x="30340" y="10175"/>
                </a:cubicBezTo>
                <a:cubicBezTo>
                  <a:pt x="18315" y="10175"/>
                  <a:pt x="10175" y="18870"/>
                  <a:pt x="10175" y="30895"/>
                </a:cubicBezTo>
                <a:cubicBezTo>
                  <a:pt x="10175" y="42920"/>
                  <a:pt x="18315" y="51615"/>
                  <a:pt x="30340" y="51615"/>
                </a:cubicBezTo>
                <a:cubicBezTo>
                  <a:pt x="38850" y="51615"/>
                  <a:pt x="46250" y="46435"/>
                  <a:pt x="47545" y="37185"/>
                </a:cubicBezTo>
                <a:lnTo>
                  <a:pt x="29600" y="37185"/>
                </a:lnTo>
                <a:lnTo>
                  <a:pt x="29600" y="27750"/>
                </a:lnTo>
                <a:lnTo>
                  <a:pt x="59385" y="27750"/>
                </a:lnTo>
                <a:lnTo>
                  <a:pt x="59385" y="32375"/>
                </a:lnTo>
                <a:cubicBezTo>
                  <a:pt x="58645" y="49580"/>
                  <a:pt x="47915" y="61975"/>
                  <a:pt x="30340" y="619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4" name="Forma livre: Forma 93">
            <a:extLst>
              <a:ext uri="{FF2B5EF4-FFF2-40B4-BE49-F238E27FC236}">
                <a16:creationId xmlns:a16="http://schemas.microsoft.com/office/drawing/2014/main" id="{DC94147F-528F-E2B5-2A14-7CCC98308235}"/>
              </a:ext>
            </a:extLst>
          </xdr:cNvPr>
          <xdr:cNvSpPr/>
        </xdr:nvSpPr>
        <xdr:spPr>
          <a:xfrm>
            <a:off x="3029445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5" name="Forma livre: Forma 94">
            <a:extLst>
              <a:ext uri="{FF2B5EF4-FFF2-40B4-BE49-F238E27FC236}">
                <a16:creationId xmlns:a16="http://schemas.microsoft.com/office/drawing/2014/main" id="{E6140437-F6B6-2268-2A47-CACFF2B4674C}"/>
              </a:ext>
            </a:extLst>
          </xdr:cNvPr>
          <xdr:cNvSpPr/>
        </xdr:nvSpPr>
        <xdr:spPr>
          <a:xfrm>
            <a:off x="3094750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6" name="Forma livre: Forma 95">
            <a:extLst>
              <a:ext uri="{FF2B5EF4-FFF2-40B4-BE49-F238E27FC236}">
                <a16:creationId xmlns:a16="http://schemas.microsoft.com/office/drawing/2014/main" id="{5C58A0E5-8E05-8B84-02D7-D8272B6C38B8}"/>
              </a:ext>
            </a:extLst>
          </xdr:cNvPr>
          <xdr:cNvSpPr/>
        </xdr:nvSpPr>
        <xdr:spPr>
          <a:xfrm>
            <a:off x="3170045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7" name="Forma livre: Forma 96">
            <a:extLst>
              <a:ext uri="{FF2B5EF4-FFF2-40B4-BE49-F238E27FC236}">
                <a16:creationId xmlns:a16="http://schemas.microsoft.com/office/drawing/2014/main" id="{2456395A-C703-E46F-75D1-6A744C7EF25E}"/>
              </a:ext>
            </a:extLst>
          </xdr:cNvPr>
          <xdr:cNvSpPr/>
        </xdr:nvSpPr>
        <xdr:spPr>
          <a:xfrm>
            <a:off x="3248855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8" name="Forma livre: Forma 97">
            <a:extLst>
              <a:ext uri="{FF2B5EF4-FFF2-40B4-BE49-F238E27FC236}">
                <a16:creationId xmlns:a16="http://schemas.microsoft.com/office/drawing/2014/main" id="{A68A778D-E638-DF5B-BD68-9B1D630DCFC3}"/>
              </a:ext>
            </a:extLst>
          </xdr:cNvPr>
          <xdr:cNvSpPr/>
        </xdr:nvSpPr>
        <xdr:spPr>
          <a:xfrm>
            <a:off x="3351159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9" name="Forma livre: Forma 98">
            <a:extLst>
              <a:ext uri="{FF2B5EF4-FFF2-40B4-BE49-F238E27FC236}">
                <a16:creationId xmlns:a16="http://schemas.microsoft.com/office/drawing/2014/main" id="{52A834DF-531B-67CC-AC9D-934DF56DE956}"/>
              </a:ext>
            </a:extLst>
          </xdr:cNvPr>
          <xdr:cNvSpPr/>
        </xdr:nvSpPr>
        <xdr:spPr>
          <a:xfrm>
            <a:off x="3422014" y="1389852"/>
            <a:ext cx="55129" cy="77884"/>
          </a:xfrm>
          <a:custGeom>
            <a:avLst/>
            <a:gdLst>
              <a:gd name="connsiteX0" fmla="*/ 46435 w 55129"/>
              <a:gd name="connsiteY0" fmla="*/ 43290 h 77884"/>
              <a:gd name="connsiteX1" fmla="*/ 54760 w 55129"/>
              <a:gd name="connsiteY1" fmla="*/ 49765 h 77884"/>
              <a:gd name="connsiteX2" fmla="*/ 32745 w 55129"/>
              <a:gd name="connsiteY2" fmla="*/ 61975 h 77884"/>
              <a:gd name="connsiteX3" fmla="*/ 31080 w 55129"/>
              <a:gd name="connsiteY3" fmla="*/ 64935 h 77884"/>
              <a:gd name="connsiteX4" fmla="*/ 37555 w 55129"/>
              <a:gd name="connsiteY4" fmla="*/ 71040 h 77884"/>
              <a:gd name="connsiteX5" fmla="*/ 28860 w 55129"/>
              <a:gd name="connsiteY5" fmla="*/ 77885 h 77884"/>
              <a:gd name="connsiteX6" fmla="*/ 23310 w 55129"/>
              <a:gd name="connsiteY6" fmla="*/ 76960 h 77884"/>
              <a:gd name="connsiteX7" fmla="*/ 23310 w 55129"/>
              <a:gd name="connsiteY7" fmla="*/ 71595 h 77884"/>
              <a:gd name="connsiteX8" fmla="*/ 28860 w 55129"/>
              <a:gd name="connsiteY8" fmla="*/ 72890 h 77884"/>
              <a:gd name="connsiteX9" fmla="*/ 32375 w 55129"/>
              <a:gd name="connsiteY9" fmla="*/ 71040 h 77884"/>
              <a:gd name="connsiteX10" fmla="*/ 28490 w 55129"/>
              <a:gd name="connsiteY10" fmla="*/ 69190 h 77884"/>
              <a:gd name="connsiteX11" fmla="*/ 24975 w 55129"/>
              <a:gd name="connsiteY11" fmla="*/ 69745 h 77884"/>
              <a:gd name="connsiteX12" fmla="*/ 24975 w 55129"/>
              <a:gd name="connsiteY12" fmla="*/ 65490 h 77884"/>
              <a:gd name="connsiteX13" fmla="*/ 27195 w 55129"/>
              <a:gd name="connsiteY13" fmla="*/ 61975 h 77884"/>
              <a:gd name="connsiteX14" fmla="*/ 0 w 55129"/>
              <a:gd name="connsiteY14" fmla="*/ 31080 h 77884"/>
              <a:gd name="connsiteX15" fmla="*/ 30525 w 55129"/>
              <a:gd name="connsiteY15" fmla="*/ 0 h 77884"/>
              <a:gd name="connsiteX16" fmla="*/ 55130 w 55129"/>
              <a:gd name="connsiteY16" fmla="*/ 12210 h 77884"/>
              <a:gd name="connsiteX17" fmla="*/ 46805 w 55129"/>
              <a:gd name="connsiteY17" fmla="*/ 18315 h 77884"/>
              <a:gd name="connsiteX18" fmla="*/ 30710 w 55129"/>
              <a:gd name="connsiteY18" fmla="*/ 10360 h 77884"/>
              <a:gd name="connsiteX19" fmla="*/ 10545 w 55129"/>
              <a:gd name="connsiteY19" fmla="*/ 31080 h 77884"/>
              <a:gd name="connsiteX20" fmla="*/ 30710 w 55129"/>
              <a:gd name="connsiteY20" fmla="*/ 51800 h 77884"/>
              <a:gd name="connsiteX21" fmla="*/ 46805 w 55129"/>
              <a:gd name="connsiteY21" fmla="*/ 43475 h 778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55129" h="77884">
                <a:moveTo>
                  <a:pt x="46435" y="43290"/>
                </a:moveTo>
                <a:lnTo>
                  <a:pt x="54760" y="49765"/>
                </a:lnTo>
                <a:cubicBezTo>
                  <a:pt x="49950" y="56795"/>
                  <a:pt x="42180" y="61235"/>
                  <a:pt x="32745" y="61975"/>
                </a:cubicBezTo>
                <a:lnTo>
                  <a:pt x="31080" y="64935"/>
                </a:lnTo>
                <a:cubicBezTo>
                  <a:pt x="35150" y="65675"/>
                  <a:pt x="37555" y="67710"/>
                  <a:pt x="37555" y="71040"/>
                </a:cubicBezTo>
                <a:cubicBezTo>
                  <a:pt x="37555" y="75850"/>
                  <a:pt x="34040" y="77885"/>
                  <a:pt x="28860" y="77885"/>
                </a:cubicBezTo>
                <a:cubicBezTo>
                  <a:pt x="27380" y="77885"/>
                  <a:pt x="24790" y="77515"/>
                  <a:pt x="23310" y="76960"/>
                </a:cubicBezTo>
                <a:lnTo>
                  <a:pt x="23310" y="71595"/>
                </a:lnTo>
                <a:cubicBezTo>
                  <a:pt x="24605" y="72705"/>
                  <a:pt x="27195" y="72890"/>
                  <a:pt x="28860" y="72890"/>
                </a:cubicBezTo>
                <a:cubicBezTo>
                  <a:pt x="30710" y="72890"/>
                  <a:pt x="32375" y="72335"/>
                  <a:pt x="32375" y="71040"/>
                </a:cubicBezTo>
                <a:cubicBezTo>
                  <a:pt x="32375" y="69745"/>
                  <a:pt x="30895" y="69190"/>
                  <a:pt x="28490" y="69190"/>
                </a:cubicBezTo>
                <a:cubicBezTo>
                  <a:pt x="27750" y="69190"/>
                  <a:pt x="25530" y="69375"/>
                  <a:pt x="24975" y="69745"/>
                </a:cubicBezTo>
                <a:lnTo>
                  <a:pt x="24975" y="65490"/>
                </a:lnTo>
                <a:cubicBezTo>
                  <a:pt x="24975" y="65490"/>
                  <a:pt x="27195" y="61975"/>
                  <a:pt x="27195" y="61975"/>
                </a:cubicBezTo>
                <a:cubicBezTo>
                  <a:pt x="10915" y="60495"/>
                  <a:pt x="0" y="4791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0" name="Forma livre: Forma 99">
            <a:extLst>
              <a:ext uri="{FF2B5EF4-FFF2-40B4-BE49-F238E27FC236}">
                <a16:creationId xmlns:a16="http://schemas.microsoft.com/office/drawing/2014/main" id="{3A72EF13-F294-FA27-51BF-1C8A3F78FDB2}"/>
              </a:ext>
            </a:extLst>
          </xdr:cNvPr>
          <xdr:cNvSpPr/>
        </xdr:nvSpPr>
        <xdr:spPr>
          <a:xfrm>
            <a:off x="3492684" y="1374867"/>
            <a:ext cx="57164" cy="76034"/>
          </a:xfrm>
          <a:custGeom>
            <a:avLst/>
            <a:gdLst>
              <a:gd name="connsiteX0" fmla="*/ 41440 w 57164"/>
              <a:gd name="connsiteY0" fmla="*/ 64380 h 76034"/>
              <a:gd name="connsiteX1" fmla="*/ 15540 w 57164"/>
              <a:gd name="connsiteY1" fmla="*/ 64380 h 76034"/>
              <a:gd name="connsiteX2" fmla="*/ 10915 w 57164"/>
              <a:gd name="connsiteY2" fmla="*/ 76035 h 76034"/>
              <a:gd name="connsiteX3" fmla="*/ 0 w 57164"/>
              <a:gd name="connsiteY3" fmla="*/ 76035 h 76034"/>
              <a:gd name="connsiteX4" fmla="*/ 24605 w 57164"/>
              <a:gd name="connsiteY4" fmla="*/ 15540 h 76034"/>
              <a:gd name="connsiteX5" fmla="*/ 32560 w 57164"/>
              <a:gd name="connsiteY5" fmla="*/ 15540 h 76034"/>
              <a:gd name="connsiteX6" fmla="*/ 57165 w 57164"/>
              <a:gd name="connsiteY6" fmla="*/ 76035 h 76034"/>
              <a:gd name="connsiteX7" fmla="*/ 46250 w 57164"/>
              <a:gd name="connsiteY7" fmla="*/ 76035 h 76034"/>
              <a:gd name="connsiteX8" fmla="*/ 41625 w 57164"/>
              <a:gd name="connsiteY8" fmla="*/ 64380 h 76034"/>
              <a:gd name="connsiteX9" fmla="*/ 22940 w 57164"/>
              <a:gd name="connsiteY9" fmla="*/ 0 h 76034"/>
              <a:gd name="connsiteX10" fmla="*/ 29785 w 57164"/>
              <a:gd name="connsiteY10" fmla="*/ 3145 h 76034"/>
              <a:gd name="connsiteX11" fmla="*/ 33855 w 57164"/>
              <a:gd name="connsiteY11" fmla="*/ 5550 h 76034"/>
              <a:gd name="connsiteX12" fmla="*/ 37185 w 57164"/>
              <a:gd name="connsiteY12" fmla="*/ 1295 h 76034"/>
              <a:gd name="connsiteX13" fmla="*/ 43105 w 57164"/>
              <a:gd name="connsiteY13" fmla="*/ 1295 h 76034"/>
              <a:gd name="connsiteX14" fmla="*/ 33855 w 57164"/>
              <a:gd name="connsiteY14" fmla="*/ 11470 h 76034"/>
              <a:gd name="connsiteX15" fmla="*/ 27010 w 57164"/>
              <a:gd name="connsiteY15" fmla="*/ 8140 h 76034"/>
              <a:gd name="connsiteX16" fmla="*/ 23310 w 57164"/>
              <a:gd name="connsiteY16" fmla="*/ 5920 h 76034"/>
              <a:gd name="connsiteX17" fmla="*/ 20165 w 57164"/>
              <a:gd name="connsiteY17" fmla="*/ 10175 h 76034"/>
              <a:gd name="connsiteX18" fmla="*/ 14245 w 57164"/>
              <a:gd name="connsiteY18" fmla="*/ 10175 h 76034"/>
              <a:gd name="connsiteX19" fmla="*/ 23125 w 57164"/>
              <a:gd name="connsiteY19" fmla="*/ 0 h 76034"/>
              <a:gd name="connsiteX20" fmla="*/ 37740 w 57164"/>
              <a:gd name="connsiteY20" fmla="*/ 54945 h 76034"/>
              <a:gd name="connsiteX21" fmla="*/ 28490 w 57164"/>
              <a:gd name="connsiteY21" fmla="*/ 31820 h 76034"/>
              <a:gd name="connsiteX22" fmla="*/ 19240 w 57164"/>
              <a:gd name="connsiteY22" fmla="*/ 54945 h 76034"/>
              <a:gd name="connsiteX23" fmla="*/ 37740 w 57164"/>
              <a:gd name="connsiteY23" fmla="*/ 54945 h 760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57164" h="76034">
                <a:moveTo>
                  <a:pt x="41440" y="64380"/>
                </a:moveTo>
                <a:lnTo>
                  <a:pt x="15540" y="64380"/>
                </a:lnTo>
                <a:lnTo>
                  <a:pt x="10915" y="76035"/>
                </a:lnTo>
                <a:lnTo>
                  <a:pt x="0" y="76035"/>
                </a:lnTo>
                <a:lnTo>
                  <a:pt x="24605" y="15540"/>
                </a:lnTo>
                <a:lnTo>
                  <a:pt x="32560" y="15540"/>
                </a:lnTo>
                <a:lnTo>
                  <a:pt x="57165" y="76035"/>
                </a:lnTo>
                <a:lnTo>
                  <a:pt x="46250" y="76035"/>
                </a:lnTo>
                <a:lnTo>
                  <a:pt x="41625" y="64380"/>
                </a:lnTo>
                <a:close/>
                <a:moveTo>
                  <a:pt x="22940" y="0"/>
                </a:moveTo>
                <a:cubicBezTo>
                  <a:pt x="26270" y="0"/>
                  <a:pt x="28305" y="1665"/>
                  <a:pt x="29785" y="3145"/>
                </a:cubicBezTo>
                <a:cubicBezTo>
                  <a:pt x="30895" y="4255"/>
                  <a:pt x="32005" y="5550"/>
                  <a:pt x="33855" y="5550"/>
                </a:cubicBezTo>
                <a:cubicBezTo>
                  <a:pt x="36445" y="5550"/>
                  <a:pt x="37185" y="3515"/>
                  <a:pt x="37185" y="1295"/>
                </a:cubicBezTo>
                <a:lnTo>
                  <a:pt x="43105" y="1295"/>
                </a:lnTo>
                <a:cubicBezTo>
                  <a:pt x="43105" y="7030"/>
                  <a:pt x="40145" y="11470"/>
                  <a:pt x="33855" y="11470"/>
                </a:cubicBezTo>
                <a:cubicBezTo>
                  <a:pt x="30155" y="11470"/>
                  <a:pt x="28305" y="9620"/>
                  <a:pt x="27010" y="8140"/>
                </a:cubicBezTo>
                <a:cubicBezTo>
                  <a:pt x="25715" y="6845"/>
                  <a:pt x="24790" y="5920"/>
                  <a:pt x="23310" y="5920"/>
                </a:cubicBezTo>
                <a:cubicBezTo>
                  <a:pt x="20905" y="5920"/>
                  <a:pt x="20165" y="8510"/>
                  <a:pt x="20165" y="10175"/>
                </a:cubicBezTo>
                <a:lnTo>
                  <a:pt x="14245" y="10175"/>
                </a:lnTo>
                <a:cubicBezTo>
                  <a:pt x="14245" y="4440"/>
                  <a:pt x="17390" y="0"/>
                  <a:pt x="23125" y="0"/>
                </a:cubicBezTo>
                <a:close/>
                <a:moveTo>
                  <a:pt x="37740" y="54945"/>
                </a:moveTo>
                <a:lnTo>
                  <a:pt x="28490" y="31820"/>
                </a:lnTo>
                <a:lnTo>
                  <a:pt x="19240" y="54945"/>
                </a:lnTo>
                <a:lnTo>
                  <a:pt x="37740" y="5494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1" name="Forma livre: Forma 100">
            <a:extLst>
              <a:ext uri="{FF2B5EF4-FFF2-40B4-BE49-F238E27FC236}">
                <a16:creationId xmlns:a16="http://schemas.microsoft.com/office/drawing/2014/main" id="{E83884FC-C515-048A-E9E8-CEA3EE29B2F1}"/>
              </a:ext>
            </a:extLst>
          </xdr:cNvPr>
          <xdr:cNvSpPr/>
        </xdr:nvSpPr>
        <xdr:spPr>
          <a:xfrm>
            <a:off x="3563724" y="1389667"/>
            <a:ext cx="60865" cy="62159"/>
          </a:xfrm>
          <a:custGeom>
            <a:avLst/>
            <a:gdLst>
              <a:gd name="connsiteX0" fmla="*/ 0 w 60865"/>
              <a:gd name="connsiteY0" fmla="*/ 31080 h 62159"/>
              <a:gd name="connsiteX1" fmla="*/ 30525 w 60865"/>
              <a:gd name="connsiteY1" fmla="*/ 0 h 62159"/>
              <a:gd name="connsiteX2" fmla="*/ 60865 w 60865"/>
              <a:gd name="connsiteY2" fmla="*/ 31080 h 62159"/>
              <a:gd name="connsiteX3" fmla="*/ 30525 w 60865"/>
              <a:gd name="connsiteY3" fmla="*/ 62160 h 62159"/>
              <a:gd name="connsiteX4" fmla="*/ 0 w 60865"/>
              <a:gd name="connsiteY4" fmla="*/ 31080 h 62159"/>
              <a:gd name="connsiteX5" fmla="*/ 50320 w 60865"/>
              <a:gd name="connsiteY5" fmla="*/ 31080 h 62159"/>
              <a:gd name="connsiteX6" fmla="*/ 30525 w 60865"/>
              <a:gd name="connsiteY6" fmla="*/ 10360 h 62159"/>
              <a:gd name="connsiteX7" fmla="*/ 10360 w 60865"/>
              <a:gd name="connsiteY7" fmla="*/ 31080 h 62159"/>
              <a:gd name="connsiteX8" fmla="*/ 30525 w 60865"/>
              <a:gd name="connsiteY8" fmla="*/ 51800 h 62159"/>
              <a:gd name="connsiteX9" fmla="*/ 50320 w 60865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5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655" y="62160"/>
                  <a:pt x="30525" y="62160"/>
                </a:cubicBezTo>
                <a:cubicBezTo>
                  <a:pt x="12395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2" name="Forma livre: Forma 101">
            <a:extLst>
              <a:ext uri="{FF2B5EF4-FFF2-40B4-BE49-F238E27FC236}">
                <a16:creationId xmlns:a16="http://schemas.microsoft.com/office/drawing/2014/main" id="{BA4B0226-4750-70BF-D6EB-6C28E3EACA14}"/>
              </a:ext>
            </a:extLst>
          </xdr:cNvPr>
          <xdr:cNvSpPr/>
        </xdr:nvSpPr>
        <xdr:spPr>
          <a:xfrm>
            <a:off x="3673614" y="1389667"/>
            <a:ext cx="55129" cy="62159"/>
          </a:xfrm>
          <a:custGeom>
            <a:avLst/>
            <a:gdLst>
              <a:gd name="connsiteX0" fmla="*/ 30710 w 55129"/>
              <a:gd name="connsiteY0" fmla="*/ 10360 h 62159"/>
              <a:gd name="connsiteX1" fmla="*/ 10545 w 55129"/>
              <a:gd name="connsiteY1" fmla="*/ 31080 h 62159"/>
              <a:gd name="connsiteX2" fmla="*/ 30710 w 55129"/>
              <a:gd name="connsiteY2" fmla="*/ 51800 h 62159"/>
              <a:gd name="connsiteX3" fmla="*/ 46805 w 55129"/>
              <a:gd name="connsiteY3" fmla="*/ 43475 h 62159"/>
              <a:gd name="connsiteX4" fmla="*/ 55130 w 55129"/>
              <a:gd name="connsiteY4" fmla="*/ 49950 h 62159"/>
              <a:gd name="connsiteX5" fmla="*/ 30525 w 55129"/>
              <a:gd name="connsiteY5" fmla="*/ 62160 h 62159"/>
              <a:gd name="connsiteX6" fmla="*/ 0 w 55129"/>
              <a:gd name="connsiteY6" fmla="*/ 31080 h 62159"/>
              <a:gd name="connsiteX7" fmla="*/ 30525 w 55129"/>
              <a:gd name="connsiteY7" fmla="*/ 0 h 62159"/>
              <a:gd name="connsiteX8" fmla="*/ 55130 w 55129"/>
              <a:gd name="connsiteY8" fmla="*/ 12210 h 62159"/>
              <a:gd name="connsiteX9" fmla="*/ 46805 w 55129"/>
              <a:gd name="connsiteY9" fmla="*/ 18315 h 62159"/>
              <a:gd name="connsiteX10" fmla="*/ 30710 w 55129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29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3" name="Forma livre: Forma 102">
            <a:extLst>
              <a:ext uri="{FF2B5EF4-FFF2-40B4-BE49-F238E27FC236}">
                <a16:creationId xmlns:a16="http://schemas.microsoft.com/office/drawing/2014/main" id="{54ACE851-5144-2018-7BAA-56ACD53BC51F}"/>
              </a:ext>
            </a:extLst>
          </xdr:cNvPr>
          <xdr:cNvSpPr/>
        </xdr:nvSpPr>
        <xdr:spPr>
          <a:xfrm>
            <a:off x="3748538" y="139040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4" name="Forma livre: Forma 103">
            <a:extLst>
              <a:ext uri="{FF2B5EF4-FFF2-40B4-BE49-F238E27FC236}">
                <a16:creationId xmlns:a16="http://schemas.microsoft.com/office/drawing/2014/main" id="{0EF9BB38-1D33-2682-A61C-B9ACCA2C6C61}"/>
              </a:ext>
            </a:extLst>
          </xdr:cNvPr>
          <xdr:cNvSpPr/>
        </xdr:nvSpPr>
        <xdr:spPr>
          <a:xfrm>
            <a:off x="3808848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5" name="Forma livre: Forma 104">
            <a:extLst>
              <a:ext uri="{FF2B5EF4-FFF2-40B4-BE49-F238E27FC236}">
                <a16:creationId xmlns:a16="http://schemas.microsoft.com/office/drawing/2014/main" id="{C7802D6A-370C-90F5-A0DE-3BA87C465CB5}"/>
              </a:ext>
            </a:extLst>
          </xdr:cNvPr>
          <xdr:cNvSpPr/>
        </xdr:nvSpPr>
        <xdr:spPr>
          <a:xfrm>
            <a:off x="3841038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6" name="Forma livre: Forma 105">
            <a:extLst>
              <a:ext uri="{FF2B5EF4-FFF2-40B4-BE49-F238E27FC236}">
                <a16:creationId xmlns:a16="http://schemas.microsoft.com/office/drawing/2014/main" id="{E2E3FD9C-6012-64CA-90F0-49545F664FD1}"/>
              </a:ext>
            </a:extLst>
          </xdr:cNvPr>
          <xdr:cNvSpPr/>
        </xdr:nvSpPr>
        <xdr:spPr>
          <a:xfrm>
            <a:off x="3919848" y="1374682"/>
            <a:ext cx="57165" cy="76219"/>
          </a:xfrm>
          <a:custGeom>
            <a:avLst/>
            <a:gdLst>
              <a:gd name="connsiteX0" fmla="*/ 41440 w 57165"/>
              <a:gd name="connsiteY0" fmla="*/ 64565 h 76219"/>
              <a:gd name="connsiteX1" fmla="*/ 15540 w 57165"/>
              <a:gd name="connsiteY1" fmla="*/ 64565 h 76219"/>
              <a:gd name="connsiteX2" fmla="*/ 10915 w 57165"/>
              <a:gd name="connsiteY2" fmla="*/ 76220 h 76219"/>
              <a:gd name="connsiteX3" fmla="*/ 0 w 57165"/>
              <a:gd name="connsiteY3" fmla="*/ 76220 h 76219"/>
              <a:gd name="connsiteX4" fmla="*/ 24605 w 57165"/>
              <a:gd name="connsiteY4" fmla="*/ 15725 h 76219"/>
              <a:gd name="connsiteX5" fmla="*/ 32560 w 57165"/>
              <a:gd name="connsiteY5" fmla="*/ 15725 h 76219"/>
              <a:gd name="connsiteX6" fmla="*/ 57165 w 57165"/>
              <a:gd name="connsiteY6" fmla="*/ 76220 h 76219"/>
              <a:gd name="connsiteX7" fmla="*/ 46250 w 57165"/>
              <a:gd name="connsiteY7" fmla="*/ 76220 h 76219"/>
              <a:gd name="connsiteX8" fmla="*/ 41625 w 57165"/>
              <a:gd name="connsiteY8" fmla="*/ 64565 h 76219"/>
              <a:gd name="connsiteX9" fmla="*/ 37740 w 57165"/>
              <a:gd name="connsiteY9" fmla="*/ 55130 h 76219"/>
              <a:gd name="connsiteX10" fmla="*/ 28490 w 57165"/>
              <a:gd name="connsiteY10" fmla="*/ 32005 h 76219"/>
              <a:gd name="connsiteX11" fmla="*/ 19240 w 57165"/>
              <a:gd name="connsiteY11" fmla="*/ 55130 h 76219"/>
              <a:gd name="connsiteX12" fmla="*/ 37740 w 57165"/>
              <a:gd name="connsiteY12" fmla="*/ 55130 h 76219"/>
              <a:gd name="connsiteX13" fmla="*/ 37740 w 57165"/>
              <a:gd name="connsiteY13" fmla="*/ 0 h 76219"/>
              <a:gd name="connsiteX14" fmla="*/ 32560 w 57165"/>
              <a:gd name="connsiteY14" fmla="*/ 9990 h 76219"/>
              <a:gd name="connsiteX15" fmla="*/ 24235 w 57165"/>
              <a:gd name="connsiteY15" fmla="*/ 9990 h 76219"/>
              <a:gd name="connsiteX16" fmla="*/ 29045 w 57165"/>
              <a:gd name="connsiteY16" fmla="*/ 0 h 76219"/>
              <a:gd name="connsiteX17" fmla="*/ 37740 w 57165"/>
              <a:gd name="connsiteY17" fmla="*/ 0 h 76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7165" h="76219">
                <a:moveTo>
                  <a:pt x="41440" y="64565"/>
                </a:moveTo>
                <a:lnTo>
                  <a:pt x="15540" y="64565"/>
                </a:lnTo>
                <a:lnTo>
                  <a:pt x="10915" y="76220"/>
                </a:lnTo>
                <a:lnTo>
                  <a:pt x="0" y="76220"/>
                </a:lnTo>
                <a:lnTo>
                  <a:pt x="24605" y="15725"/>
                </a:lnTo>
                <a:lnTo>
                  <a:pt x="32560" y="15725"/>
                </a:lnTo>
                <a:lnTo>
                  <a:pt x="57165" y="76220"/>
                </a:lnTo>
                <a:lnTo>
                  <a:pt x="46250" y="76220"/>
                </a:lnTo>
                <a:lnTo>
                  <a:pt x="41625" y="64565"/>
                </a:lnTo>
                <a:close/>
                <a:moveTo>
                  <a:pt x="37740" y="55130"/>
                </a:moveTo>
                <a:lnTo>
                  <a:pt x="28490" y="32005"/>
                </a:lnTo>
                <a:lnTo>
                  <a:pt x="19240" y="55130"/>
                </a:lnTo>
                <a:lnTo>
                  <a:pt x="37740" y="55130"/>
                </a:lnTo>
                <a:close/>
                <a:moveTo>
                  <a:pt x="37740" y="0"/>
                </a:moveTo>
                <a:lnTo>
                  <a:pt x="32560" y="9990"/>
                </a:lnTo>
                <a:lnTo>
                  <a:pt x="24235" y="9990"/>
                </a:lnTo>
                <a:lnTo>
                  <a:pt x="29045" y="0"/>
                </a:lnTo>
                <a:lnTo>
                  <a:pt x="3774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7" name="Forma livre: Forma 106">
            <a:extLst>
              <a:ext uri="{FF2B5EF4-FFF2-40B4-BE49-F238E27FC236}">
                <a16:creationId xmlns:a16="http://schemas.microsoft.com/office/drawing/2014/main" id="{12A8D3A1-31FF-71AC-45BE-76691A193347}"/>
              </a:ext>
            </a:extLst>
          </xdr:cNvPr>
          <xdr:cNvSpPr/>
        </xdr:nvSpPr>
        <xdr:spPr>
          <a:xfrm>
            <a:off x="3985338" y="139040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8" name="Forma livre: Forma 107">
            <a:extLst>
              <a:ext uri="{FF2B5EF4-FFF2-40B4-BE49-F238E27FC236}">
                <a16:creationId xmlns:a16="http://schemas.microsoft.com/office/drawing/2014/main" id="{42B352A2-D8D5-AEC1-25BE-18CD120EC0A0}"/>
              </a:ext>
            </a:extLst>
          </xdr:cNvPr>
          <xdr:cNvSpPr/>
        </xdr:nvSpPr>
        <xdr:spPr>
          <a:xfrm>
            <a:off x="4053233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9" name="Forma livre: Forma 108">
            <a:extLst>
              <a:ext uri="{FF2B5EF4-FFF2-40B4-BE49-F238E27FC236}">
                <a16:creationId xmlns:a16="http://schemas.microsoft.com/office/drawing/2014/main" id="{D96B95A0-287B-1F8C-6E8C-817D8041866A}"/>
              </a:ext>
            </a:extLst>
          </xdr:cNvPr>
          <xdr:cNvSpPr/>
        </xdr:nvSpPr>
        <xdr:spPr>
          <a:xfrm>
            <a:off x="4084313" y="1389667"/>
            <a:ext cx="55130" cy="62159"/>
          </a:xfrm>
          <a:custGeom>
            <a:avLst/>
            <a:gdLst>
              <a:gd name="connsiteX0" fmla="*/ 30710 w 55130"/>
              <a:gd name="connsiteY0" fmla="*/ 10360 h 62159"/>
              <a:gd name="connsiteX1" fmla="*/ 10545 w 55130"/>
              <a:gd name="connsiteY1" fmla="*/ 31080 h 62159"/>
              <a:gd name="connsiteX2" fmla="*/ 30710 w 55130"/>
              <a:gd name="connsiteY2" fmla="*/ 51800 h 62159"/>
              <a:gd name="connsiteX3" fmla="*/ 46805 w 55130"/>
              <a:gd name="connsiteY3" fmla="*/ 43475 h 62159"/>
              <a:gd name="connsiteX4" fmla="*/ 55130 w 55130"/>
              <a:gd name="connsiteY4" fmla="*/ 49950 h 62159"/>
              <a:gd name="connsiteX5" fmla="*/ 30525 w 55130"/>
              <a:gd name="connsiteY5" fmla="*/ 62160 h 62159"/>
              <a:gd name="connsiteX6" fmla="*/ 0 w 55130"/>
              <a:gd name="connsiteY6" fmla="*/ 31080 h 62159"/>
              <a:gd name="connsiteX7" fmla="*/ 30525 w 55130"/>
              <a:gd name="connsiteY7" fmla="*/ 0 h 62159"/>
              <a:gd name="connsiteX8" fmla="*/ 55130 w 55130"/>
              <a:gd name="connsiteY8" fmla="*/ 12210 h 62159"/>
              <a:gd name="connsiteX9" fmla="*/ 46805 w 55130"/>
              <a:gd name="connsiteY9" fmla="*/ 18315 h 62159"/>
              <a:gd name="connsiteX10" fmla="*/ 30710 w 55130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30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0" name="Forma livre: Forma 109">
            <a:extLst>
              <a:ext uri="{FF2B5EF4-FFF2-40B4-BE49-F238E27FC236}">
                <a16:creationId xmlns:a16="http://schemas.microsoft.com/office/drawing/2014/main" id="{359C7F5A-AFB3-3988-3606-DA9F5A8E5C30}"/>
              </a:ext>
            </a:extLst>
          </xdr:cNvPr>
          <xdr:cNvSpPr/>
        </xdr:nvSpPr>
        <xdr:spPr>
          <a:xfrm>
            <a:off x="4155353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1" name="Forma livre: Forma 110">
            <a:extLst>
              <a:ext uri="{FF2B5EF4-FFF2-40B4-BE49-F238E27FC236}">
                <a16:creationId xmlns:a16="http://schemas.microsoft.com/office/drawing/2014/main" id="{DD263FCC-AA4F-D0D9-EAA4-AB6DEFF9A7F4}"/>
              </a:ext>
            </a:extLst>
          </xdr:cNvPr>
          <xdr:cNvSpPr/>
        </xdr:nvSpPr>
        <xdr:spPr>
          <a:xfrm>
            <a:off x="2736220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2" name="Forma livre: Forma 111">
            <a:extLst>
              <a:ext uri="{FF2B5EF4-FFF2-40B4-BE49-F238E27FC236}">
                <a16:creationId xmlns:a16="http://schemas.microsoft.com/office/drawing/2014/main" id="{5E5CB475-3DE3-8A04-2A96-72F22661F51B}"/>
              </a:ext>
            </a:extLst>
          </xdr:cNvPr>
          <xdr:cNvSpPr/>
        </xdr:nvSpPr>
        <xdr:spPr>
          <a:xfrm>
            <a:off x="282594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3" name="Forma livre: Forma 112">
            <a:extLst>
              <a:ext uri="{FF2B5EF4-FFF2-40B4-BE49-F238E27FC236}">
                <a16:creationId xmlns:a16="http://schemas.microsoft.com/office/drawing/2014/main" id="{588BD812-08E7-044A-FC75-A79F917A7758}"/>
              </a:ext>
            </a:extLst>
          </xdr:cNvPr>
          <xdr:cNvSpPr/>
        </xdr:nvSpPr>
        <xdr:spPr>
          <a:xfrm>
            <a:off x="2895690" y="1487717"/>
            <a:ext cx="46619" cy="61419"/>
          </a:xfrm>
          <a:custGeom>
            <a:avLst/>
            <a:gdLst>
              <a:gd name="connsiteX0" fmla="*/ 46435 w 46619"/>
              <a:gd name="connsiteY0" fmla="*/ 0 h 61419"/>
              <a:gd name="connsiteX1" fmla="*/ 46435 w 46619"/>
              <a:gd name="connsiteY1" fmla="*/ 39405 h 61419"/>
              <a:gd name="connsiteX2" fmla="*/ 23125 w 46619"/>
              <a:gd name="connsiteY2" fmla="*/ 61420 h 61419"/>
              <a:gd name="connsiteX3" fmla="*/ 0 w 46619"/>
              <a:gd name="connsiteY3" fmla="*/ 39405 h 61419"/>
              <a:gd name="connsiteX4" fmla="*/ 0 w 46619"/>
              <a:gd name="connsiteY4" fmla="*/ 0 h 61419"/>
              <a:gd name="connsiteX5" fmla="*/ 10360 w 46619"/>
              <a:gd name="connsiteY5" fmla="*/ 0 h 61419"/>
              <a:gd name="connsiteX6" fmla="*/ 10360 w 46619"/>
              <a:gd name="connsiteY6" fmla="*/ 38295 h 61419"/>
              <a:gd name="connsiteX7" fmla="*/ 23310 w 46619"/>
              <a:gd name="connsiteY7" fmla="*/ 51430 h 61419"/>
              <a:gd name="connsiteX8" fmla="*/ 36260 w 46619"/>
              <a:gd name="connsiteY8" fmla="*/ 38295 h 61419"/>
              <a:gd name="connsiteX9" fmla="*/ 36260 w 46619"/>
              <a:gd name="connsiteY9" fmla="*/ 0 h 61419"/>
              <a:gd name="connsiteX10" fmla="*/ 46620 w 46619"/>
              <a:gd name="connsiteY10" fmla="*/ 0 h 614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6619" h="61419">
                <a:moveTo>
                  <a:pt x="46435" y="0"/>
                </a:moveTo>
                <a:lnTo>
                  <a:pt x="46435" y="39405"/>
                </a:lnTo>
                <a:cubicBezTo>
                  <a:pt x="46435" y="51430"/>
                  <a:pt x="38110" y="61420"/>
                  <a:pt x="23125" y="61420"/>
                </a:cubicBezTo>
                <a:cubicBezTo>
                  <a:pt x="8140" y="61420"/>
                  <a:pt x="0" y="51430"/>
                  <a:pt x="0" y="39405"/>
                </a:cubicBezTo>
                <a:lnTo>
                  <a:pt x="0" y="0"/>
                </a:lnTo>
                <a:lnTo>
                  <a:pt x="10360" y="0"/>
                </a:lnTo>
                <a:lnTo>
                  <a:pt x="10360" y="38295"/>
                </a:lnTo>
                <a:cubicBezTo>
                  <a:pt x="10360" y="47175"/>
                  <a:pt x="15910" y="51430"/>
                  <a:pt x="23310" y="51430"/>
                </a:cubicBezTo>
                <a:cubicBezTo>
                  <a:pt x="30710" y="51430"/>
                  <a:pt x="36260" y="47360"/>
                  <a:pt x="36260" y="38295"/>
                </a:cubicBezTo>
                <a:lnTo>
                  <a:pt x="36260" y="0"/>
                </a:lnTo>
                <a:lnTo>
                  <a:pt x="4662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4" name="Forma livre: Forma 113">
            <a:extLst>
              <a:ext uri="{FF2B5EF4-FFF2-40B4-BE49-F238E27FC236}">
                <a16:creationId xmlns:a16="http://schemas.microsoft.com/office/drawing/2014/main" id="{D4B91B6D-934B-11E5-E55A-246BD10C1211}"/>
              </a:ext>
            </a:extLst>
          </xdr:cNvPr>
          <xdr:cNvSpPr/>
        </xdr:nvSpPr>
        <xdr:spPr>
          <a:xfrm>
            <a:off x="296210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5" name="Forma livre: Forma 114">
            <a:extLst>
              <a:ext uri="{FF2B5EF4-FFF2-40B4-BE49-F238E27FC236}">
                <a16:creationId xmlns:a16="http://schemas.microsoft.com/office/drawing/2014/main" id="{BF1C93B4-E1EB-6B59-6291-75362D7AB5ED}"/>
              </a:ext>
            </a:extLst>
          </xdr:cNvPr>
          <xdr:cNvSpPr/>
        </xdr:nvSpPr>
        <xdr:spPr>
          <a:xfrm>
            <a:off x="3029075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6" name="Forma livre: Forma 115">
            <a:extLst>
              <a:ext uri="{FF2B5EF4-FFF2-40B4-BE49-F238E27FC236}">
                <a16:creationId xmlns:a16="http://schemas.microsoft.com/office/drawing/2014/main" id="{C56B432D-22D7-8A20-8B22-0DD5F8757882}"/>
              </a:ext>
            </a:extLst>
          </xdr:cNvPr>
          <xdr:cNvSpPr/>
        </xdr:nvSpPr>
        <xdr:spPr>
          <a:xfrm>
            <a:off x="3096970" y="1487717"/>
            <a:ext cx="40330" cy="60494"/>
          </a:xfrm>
          <a:custGeom>
            <a:avLst/>
            <a:gdLst>
              <a:gd name="connsiteX0" fmla="*/ 10360 w 40330"/>
              <a:gd name="connsiteY0" fmla="*/ 9435 h 60494"/>
              <a:gd name="connsiteX1" fmla="*/ 10360 w 40330"/>
              <a:gd name="connsiteY1" fmla="*/ 25530 h 60494"/>
              <a:gd name="connsiteX2" fmla="*/ 38480 w 40330"/>
              <a:gd name="connsiteY2" fmla="*/ 25530 h 60494"/>
              <a:gd name="connsiteX3" fmla="*/ 38480 w 40330"/>
              <a:gd name="connsiteY3" fmla="*/ 34965 h 60494"/>
              <a:gd name="connsiteX4" fmla="*/ 10360 w 40330"/>
              <a:gd name="connsiteY4" fmla="*/ 34965 h 60494"/>
              <a:gd name="connsiteX5" fmla="*/ 10360 w 40330"/>
              <a:gd name="connsiteY5" fmla="*/ 51060 h 60494"/>
              <a:gd name="connsiteX6" fmla="*/ 40330 w 40330"/>
              <a:gd name="connsiteY6" fmla="*/ 51060 h 60494"/>
              <a:gd name="connsiteX7" fmla="*/ 40330 w 40330"/>
              <a:gd name="connsiteY7" fmla="*/ 60495 h 60494"/>
              <a:gd name="connsiteX8" fmla="*/ 0 w 40330"/>
              <a:gd name="connsiteY8" fmla="*/ 60495 h 60494"/>
              <a:gd name="connsiteX9" fmla="*/ 0 w 40330"/>
              <a:gd name="connsiteY9" fmla="*/ 0 h 60494"/>
              <a:gd name="connsiteX10" fmla="*/ 40330 w 40330"/>
              <a:gd name="connsiteY10" fmla="*/ 0 h 60494"/>
              <a:gd name="connsiteX11" fmla="*/ 40330 w 40330"/>
              <a:gd name="connsiteY11" fmla="*/ 9435 h 60494"/>
              <a:gd name="connsiteX12" fmla="*/ 10360 w 40330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30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7" name="Forma livre: Forma 116">
            <a:extLst>
              <a:ext uri="{FF2B5EF4-FFF2-40B4-BE49-F238E27FC236}">
                <a16:creationId xmlns:a16="http://schemas.microsoft.com/office/drawing/2014/main" id="{5F0552D7-24D8-ED6D-FFA2-220040F5CB0F}"/>
              </a:ext>
            </a:extLst>
          </xdr:cNvPr>
          <xdr:cNvSpPr/>
        </xdr:nvSpPr>
        <xdr:spPr>
          <a:xfrm>
            <a:off x="3158760" y="1487717"/>
            <a:ext cx="48284" cy="60494"/>
          </a:xfrm>
          <a:custGeom>
            <a:avLst/>
            <a:gdLst>
              <a:gd name="connsiteX0" fmla="*/ 48285 w 48284"/>
              <a:gd name="connsiteY0" fmla="*/ 0 h 60494"/>
              <a:gd name="connsiteX1" fmla="*/ 48285 w 48284"/>
              <a:gd name="connsiteY1" fmla="*/ 60495 h 60494"/>
              <a:gd name="connsiteX2" fmla="*/ 38295 w 48284"/>
              <a:gd name="connsiteY2" fmla="*/ 60495 h 60494"/>
              <a:gd name="connsiteX3" fmla="*/ 10360 w 48284"/>
              <a:gd name="connsiteY3" fmla="*/ 17945 h 60494"/>
              <a:gd name="connsiteX4" fmla="*/ 10360 w 48284"/>
              <a:gd name="connsiteY4" fmla="*/ 60495 h 60494"/>
              <a:gd name="connsiteX5" fmla="*/ 0 w 48284"/>
              <a:gd name="connsiteY5" fmla="*/ 60495 h 60494"/>
              <a:gd name="connsiteX6" fmla="*/ 0 w 48284"/>
              <a:gd name="connsiteY6" fmla="*/ 0 h 60494"/>
              <a:gd name="connsiteX7" fmla="*/ 9990 w 48284"/>
              <a:gd name="connsiteY7" fmla="*/ 0 h 60494"/>
              <a:gd name="connsiteX8" fmla="*/ 37925 w 48284"/>
              <a:gd name="connsiteY8" fmla="*/ 42550 h 60494"/>
              <a:gd name="connsiteX9" fmla="*/ 37925 w 48284"/>
              <a:gd name="connsiteY9" fmla="*/ 0 h 60494"/>
              <a:gd name="connsiteX10" fmla="*/ 48285 w 48284"/>
              <a:gd name="connsiteY10" fmla="*/ 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8284" h="60494">
                <a:moveTo>
                  <a:pt x="48285" y="0"/>
                </a:moveTo>
                <a:lnTo>
                  <a:pt x="48285" y="60495"/>
                </a:lnTo>
                <a:lnTo>
                  <a:pt x="38295" y="60495"/>
                </a:lnTo>
                <a:lnTo>
                  <a:pt x="10360" y="1794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9990" y="0"/>
                </a:lnTo>
                <a:lnTo>
                  <a:pt x="37925" y="42550"/>
                </a:lnTo>
                <a:lnTo>
                  <a:pt x="37925" y="0"/>
                </a:lnTo>
                <a:lnTo>
                  <a:pt x="48285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8" name="Forma livre: Forma 117">
            <a:extLst>
              <a:ext uri="{FF2B5EF4-FFF2-40B4-BE49-F238E27FC236}">
                <a16:creationId xmlns:a16="http://schemas.microsoft.com/office/drawing/2014/main" id="{DDEE3AC2-1BB7-CA6D-C168-6417557C73D5}"/>
              </a:ext>
            </a:extLst>
          </xdr:cNvPr>
          <xdr:cNvSpPr/>
        </xdr:nvSpPr>
        <xdr:spPr>
          <a:xfrm>
            <a:off x="3227209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9" name="Forma livre: Forma 118">
            <a:extLst>
              <a:ext uri="{FF2B5EF4-FFF2-40B4-BE49-F238E27FC236}">
                <a16:creationId xmlns:a16="http://schemas.microsoft.com/office/drawing/2014/main" id="{4BB14BF2-3C41-9E8A-E915-96988E99BAA1}"/>
              </a:ext>
            </a:extLst>
          </xdr:cNvPr>
          <xdr:cNvSpPr/>
        </xdr:nvSpPr>
        <xdr:spPr>
          <a:xfrm>
            <a:off x="3284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0" name="Forma livre: Forma 119">
            <a:extLst>
              <a:ext uri="{FF2B5EF4-FFF2-40B4-BE49-F238E27FC236}">
                <a16:creationId xmlns:a16="http://schemas.microsoft.com/office/drawing/2014/main" id="{0911C1D9-928D-D53A-B23A-51079D4C9049}"/>
              </a:ext>
            </a:extLst>
          </xdr:cNvPr>
          <xdr:cNvSpPr/>
        </xdr:nvSpPr>
        <xdr:spPr>
          <a:xfrm>
            <a:off x="3359854" y="1487717"/>
            <a:ext cx="47729" cy="60494"/>
          </a:xfrm>
          <a:custGeom>
            <a:avLst/>
            <a:gdLst>
              <a:gd name="connsiteX0" fmla="*/ 47730 w 47729"/>
              <a:gd name="connsiteY0" fmla="*/ 43105 h 60494"/>
              <a:gd name="connsiteX1" fmla="*/ 29785 w 47729"/>
              <a:gd name="connsiteY1" fmla="*/ 60495 h 60494"/>
              <a:gd name="connsiteX2" fmla="*/ 0 w 47729"/>
              <a:gd name="connsiteY2" fmla="*/ 60495 h 60494"/>
              <a:gd name="connsiteX3" fmla="*/ 0 w 47729"/>
              <a:gd name="connsiteY3" fmla="*/ 0 h 60494"/>
              <a:gd name="connsiteX4" fmla="*/ 28120 w 47729"/>
              <a:gd name="connsiteY4" fmla="*/ 0 h 60494"/>
              <a:gd name="connsiteX5" fmla="*/ 45510 w 47729"/>
              <a:gd name="connsiteY5" fmla="*/ 16835 h 60494"/>
              <a:gd name="connsiteX6" fmla="*/ 39405 w 47729"/>
              <a:gd name="connsiteY6" fmla="*/ 29230 h 60494"/>
              <a:gd name="connsiteX7" fmla="*/ 47730 w 47729"/>
              <a:gd name="connsiteY7" fmla="*/ 43290 h 60494"/>
              <a:gd name="connsiteX8" fmla="*/ 10360 w 47729"/>
              <a:gd name="connsiteY8" fmla="*/ 24975 h 60494"/>
              <a:gd name="connsiteX9" fmla="*/ 26455 w 47729"/>
              <a:gd name="connsiteY9" fmla="*/ 24975 h 60494"/>
              <a:gd name="connsiteX10" fmla="*/ 34780 w 47729"/>
              <a:gd name="connsiteY10" fmla="*/ 17205 h 60494"/>
              <a:gd name="connsiteX11" fmla="*/ 26455 w 47729"/>
              <a:gd name="connsiteY11" fmla="*/ 9435 h 60494"/>
              <a:gd name="connsiteX12" fmla="*/ 10360 w 47729"/>
              <a:gd name="connsiteY12" fmla="*/ 9435 h 60494"/>
              <a:gd name="connsiteX13" fmla="*/ 10360 w 47729"/>
              <a:gd name="connsiteY13" fmla="*/ 25160 h 60494"/>
              <a:gd name="connsiteX14" fmla="*/ 37000 w 47729"/>
              <a:gd name="connsiteY14" fmla="*/ 42180 h 60494"/>
              <a:gd name="connsiteX15" fmla="*/ 28305 w 47729"/>
              <a:gd name="connsiteY15" fmla="*/ 33670 h 60494"/>
              <a:gd name="connsiteX16" fmla="*/ 10360 w 47729"/>
              <a:gd name="connsiteY16" fmla="*/ 33670 h 60494"/>
              <a:gd name="connsiteX17" fmla="*/ 10360 w 47729"/>
              <a:gd name="connsiteY17" fmla="*/ 50875 h 60494"/>
              <a:gd name="connsiteX18" fmla="*/ 28305 w 47729"/>
              <a:gd name="connsiteY18" fmla="*/ 50875 h 60494"/>
              <a:gd name="connsiteX19" fmla="*/ 37000 w 47729"/>
              <a:gd name="connsiteY19" fmla="*/ 4218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7729" h="60494">
                <a:moveTo>
                  <a:pt x="47730" y="43105"/>
                </a:moveTo>
                <a:cubicBezTo>
                  <a:pt x="47730" y="53835"/>
                  <a:pt x="39220" y="60495"/>
                  <a:pt x="2978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8120" y="0"/>
                </a:lnTo>
                <a:cubicBezTo>
                  <a:pt x="37370" y="0"/>
                  <a:pt x="45510" y="6105"/>
                  <a:pt x="45510" y="16835"/>
                </a:cubicBezTo>
                <a:cubicBezTo>
                  <a:pt x="45510" y="22755"/>
                  <a:pt x="43105" y="26825"/>
                  <a:pt x="39405" y="29230"/>
                </a:cubicBezTo>
                <a:cubicBezTo>
                  <a:pt x="44400" y="31820"/>
                  <a:pt x="47730" y="36445"/>
                  <a:pt x="47730" y="43290"/>
                </a:cubicBezTo>
                <a:close/>
                <a:moveTo>
                  <a:pt x="10360" y="24975"/>
                </a:moveTo>
                <a:lnTo>
                  <a:pt x="26455" y="24975"/>
                </a:lnTo>
                <a:cubicBezTo>
                  <a:pt x="31635" y="24975"/>
                  <a:pt x="34780" y="21830"/>
                  <a:pt x="34780" y="17205"/>
                </a:cubicBezTo>
                <a:cubicBezTo>
                  <a:pt x="34780" y="12580"/>
                  <a:pt x="31450" y="9435"/>
                  <a:pt x="26455" y="9435"/>
                </a:cubicBezTo>
                <a:lnTo>
                  <a:pt x="10360" y="9435"/>
                </a:lnTo>
                <a:lnTo>
                  <a:pt x="10360" y="25160"/>
                </a:lnTo>
                <a:close/>
                <a:moveTo>
                  <a:pt x="37000" y="42180"/>
                </a:moveTo>
                <a:cubicBezTo>
                  <a:pt x="37000" y="37370"/>
                  <a:pt x="33485" y="33670"/>
                  <a:pt x="28305" y="33670"/>
                </a:cubicBezTo>
                <a:lnTo>
                  <a:pt x="10360" y="33670"/>
                </a:lnTo>
                <a:lnTo>
                  <a:pt x="10360" y="50875"/>
                </a:lnTo>
                <a:lnTo>
                  <a:pt x="28305" y="50875"/>
                </a:lnTo>
                <a:cubicBezTo>
                  <a:pt x="33670" y="50875"/>
                  <a:pt x="37000" y="46990"/>
                  <a:pt x="37000" y="421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1" name="Forma livre: Forma 120">
            <a:extLst>
              <a:ext uri="{FF2B5EF4-FFF2-40B4-BE49-F238E27FC236}">
                <a16:creationId xmlns:a16="http://schemas.microsoft.com/office/drawing/2014/main" id="{EB110BAB-623D-409D-4CA4-8F72C5C7831F}"/>
              </a:ext>
            </a:extLst>
          </xdr:cNvPr>
          <xdr:cNvSpPr/>
        </xdr:nvSpPr>
        <xdr:spPr>
          <a:xfrm>
            <a:off x="3427194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2" name="Forma livre: Forma 121">
            <a:extLst>
              <a:ext uri="{FF2B5EF4-FFF2-40B4-BE49-F238E27FC236}">
                <a16:creationId xmlns:a16="http://schemas.microsoft.com/office/drawing/2014/main" id="{49CBDF0B-4D3D-A71D-A229-682997A317BB}"/>
              </a:ext>
            </a:extLst>
          </xdr:cNvPr>
          <xdr:cNvSpPr/>
        </xdr:nvSpPr>
        <xdr:spPr>
          <a:xfrm>
            <a:off x="3459569" y="148771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3" name="Forma livre: Forma 122">
            <a:extLst>
              <a:ext uri="{FF2B5EF4-FFF2-40B4-BE49-F238E27FC236}">
                <a16:creationId xmlns:a16="http://schemas.microsoft.com/office/drawing/2014/main" id="{F426F177-17B4-7931-1EE9-9929941EC14F}"/>
              </a:ext>
            </a:extLst>
          </xdr:cNvPr>
          <xdr:cNvSpPr/>
        </xdr:nvSpPr>
        <xdr:spPr>
          <a:xfrm>
            <a:off x="3519879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4" name="Forma livre: Forma 123">
            <a:extLst>
              <a:ext uri="{FF2B5EF4-FFF2-40B4-BE49-F238E27FC236}">
                <a16:creationId xmlns:a16="http://schemas.microsoft.com/office/drawing/2014/main" id="{8B5C89B4-6EF7-9047-B9D3-EB7230E7363F}"/>
              </a:ext>
            </a:extLst>
          </xdr:cNvPr>
          <xdr:cNvSpPr/>
        </xdr:nvSpPr>
        <xdr:spPr>
          <a:xfrm>
            <a:off x="3552254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5" name="Forma livre: Forma 124">
            <a:extLst>
              <a:ext uri="{FF2B5EF4-FFF2-40B4-BE49-F238E27FC236}">
                <a16:creationId xmlns:a16="http://schemas.microsoft.com/office/drawing/2014/main" id="{F7FDD1CA-6BB8-A3E3-F584-EC7523FB7B85}"/>
              </a:ext>
            </a:extLst>
          </xdr:cNvPr>
          <xdr:cNvSpPr/>
        </xdr:nvSpPr>
        <xdr:spPr>
          <a:xfrm>
            <a:off x="3617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6" name="Forma livre: Forma 125">
            <a:extLst>
              <a:ext uri="{FF2B5EF4-FFF2-40B4-BE49-F238E27FC236}">
                <a16:creationId xmlns:a16="http://schemas.microsoft.com/office/drawing/2014/main" id="{8295BD03-54AD-A1C4-6D5E-0F9F73DE35B6}"/>
              </a:ext>
            </a:extLst>
          </xdr:cNvPr>
          <xdr:cNvSpPr/>
        </xdr:nvSpPr>
        <xdr:spPr>
          <a:xfrm>
            <a:off x="3693039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7" name="Forma livre: Forma 126">
            <a:extLst>
              <a:ext uri="{FF2B5EF4-FFF2-40B4-BE49-F238E27FC236}">
                <a16:creationId xmlns:a16="http://schemas.microsoft.com/office/drawing/2014/main" id="{400D22A1-6737-1C39-21C4-18CB64975C79}"/>
              </a:ext>
            </a:extLst>
          </xdr:cNvPr>
          <xdr:cNvSpPr/>
        </xdr:nvSpPr>
        <xdr:spPr>
          <a:xfrm>
            <a:off x="3765003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8" name="Forma livre: Forma 127">
            <a:extLst>
              <a:ext uri="{FF2B5EF4-FFF2-40B4-BE49-F238E27FC236}">
                <a16:creationId xmlns:a16="http://schemas.microsoft.com/office/drawing/2014/main" id="{189D4218-0787-6746-F247-0911467B3946}"/>
              </a:ext>
            </a:extLst>
          </xdr:cNvPr>
          <xdr:cNvSpPr/>
        </xdr:nvSpPr>
        <xdr:spPr>
          <a:xfrm>
            <a:off x="1907237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9" name="Forma livre: Forma 128">
            <a:extLst>
              <a:ext uri="{FF2B5EF4-FFF2-40B4-BE49-F238E27FC236}">
                <a16:creationId xmlns:a16="http://schemas.microsoft.com/office/drawing/2014/main" id="{6C5F30E5-5E71-4845-F054-991064F2BACA}"/>
              </a:ext>
            </a:extLst>
          </xdr:cNvPr>
          <xdr:cNvSpPr/>
        </xdr:nvSpPr>
        <xdr:spPr>
          <a:xfrm>
            <a:off x="2391011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0" name="Forma livre: Forma 129">
            <a:extLst>
              <a:ext uri="{FF2B5EF4-FFF2-40B4-BE49-F238E27FC236}">
                <a16:creationId xmlns:a16="http://schemas.microsoft.com/office/drawing/2014/main" id="{8DA4CD44-3610-A517-8006-71D4C66A3490}"/>
              </a:ext>
            </a:extLst>
          </xdr:cNvPr>
          <xdr:cNvSpPr/>
        </xdr:nvSpPr>
        <xdr:spPr>
          <a:xfrm>
            <a:off x="1707286" y="1478652"/>
            <a:ext cx="178120" cy="112294"/>
          </a:xfrm>
          <a:custGeom>
            <a:avLst/>
            <a:gdLst>
              <a:gd name="connsiteX0" fmla="*/ 74521 w 178120"/>
              <a:gd name="connsiteY0" fmla="*/ 65120 h 112294"/>
              <a:gd name="connsiteX1" fmla="*/ 144451 w 178120"/>
              <a:gd name="connsiteY1" fmla="*/ 0 h 112294"/>
              <a:gd name="connsiteX2" fmla="*/ 95796 w 178120"/>
              <a:gd name="connsiteY2" fmla="*/ 16280 h 112294"/>
              <a:gd name="connsiteX3" fmla="*/ 70266 w 178120"/>
              <a:gd name="connsiteY3" fmla="*/ 12210 h 112294"/>
              <a:gd name="connsiteX4" fmla="*/ 6441 w 178120"/>
              <a:gd name="connsiteY4" fmla="*/ 74925 h 112294"/>
              <a:gd name="connsiteX5" fmla="*/ 1631 w 178120"/>
              <a:gd name="connsiteY5" fmla="*/ 98790 h 112294"/>
              <a:gd name="connsiteX6" fmla="*/ 21611 w 178120"/>
              <a:gd name="connsiteY6" fmla="*/ 112295 h 112294"/>
              <a:gd name="connsiteX7" fmla="*/ 178121 w 178120"/>
              <a:gd name="connsiteY7" fmla="*/ 112295 h 112294"/>
              <a:gd name="connsiteX8" fmla="*/ 178121 w 178120"/>
              <a:gd name="connsiteY8" fmla="*/ 65120 h 112294"/>
              <a:gd name="connsiteX9" fmla="*/ 74521 w 178120"/>
              <a:gd name="connsiteY9" fmla="*/ 65120 h 1122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120" h="112294">
                <a:moveTo>
                  <a:pt x="74521" y="65120"/>
                </a:moveTo>
                <a:lnTo>
                  <a:pt x="144451" y="0"/>
                </a:lnTo>
                <a:cubicBezTo>
                  <a:pt x="130946" y="10175"/>
                  <a:pt x="114111" y="16280"/>
                  <a:pt x="95796" y="16280"/>
                </a:cubicBezTo>
                <a:cubicBezTo>
                  <a:pt x="86916" y="16280"/>
                  <a:pt x="78406" y="14800"/>
                  <a:pt x="70266" y="12210"/>
                </a:cubicBezTo>
                <a:lnTo>
                  <a:pt x="6441" y="74925"/>
                </a:lnTo>
                <a:cubicBezTo>
                  <a:pt x="151" y="81030"/>
                  <a:pt x="-1699" y="90650"/>
                  <a:pt x="1631" y="98790"/>
                </a:cubicBezTo>
                <a:cubicBezTo>
                  <a:pt x="4961" y="106930"/>
                  <a:pt x="12916" y="112295"/>
                  <a:pt x="21611" y="112295"/>
                </a:cubicBezTo>
                <a:lnTo>
                  <a:pt x="178121" y="112295"/>
                </a:lnTo>
                <a:lnTo>
                  <a:pt x="178121" y="65120"/>
                </a:lnTo>
                <a:lnTo>
                  <a:pt x="74521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1" name="Forma livre: Forma 130">
            <a:extLst>
              <a:ext uri="{FF2B5EF4-FFF2-40B4-BE49-F238E27FC236}">
                <a16:creationId xmlns:a16="http://schemas.microsoft.com/office/drawing/2014/main" id="{F2B1723B-1551-4F56-E6E6-F812CB002CF6}"/>
              </a:ext>
            </a:extLst>
          </xdr:cNvPr>
          <xdr:cNvSpPr/>
        </xdr:nvSpPr>
        <xdr:spPr>
          <a:xfrm>
            <a:off x="2524396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2" name="Forma livre: Forma 131">
            <a:extLst>
              <a:ext uri="{FF2B5EF4-FFF2-40B4-BE49-F238E27FC236}">
                <a16:creationId xmlns:a16="http://schemas.microsoft.com/office/drawing/2014/main" id="{12645606-40A5-6507-A5D8-3B1623685329}"/>
              </a:ext>
            </a:extLst>
          </xdr:cNvPr>
          <xdr:cNvSpPr/>
        </xdr:nvSpPr>
        <xdr:spPr>
          <a:xfrm>
            <a:off x="2453541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5 w 194434"/>
              <a:gd name="connsiteY1" fmla="*/ 0 h 52724"/>
              <a:gd name="connsiteX2" fmla="*/ 194435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5" y="0"/>
                </a:lnTo>
                <a:lnTo>
                  <a:pt x="19443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3" name="Forma livre: Forma 132">
            <a:extLst>
              <a:ext uri="{FF2B5EF4-FFF2-40B4-BE49-F238E27FC236}">
                <a16:creationId xmlns:a16="http://schemas.microsoft.com/office/drawing/2014/main" id="{51439B3C-4940-F84F-6C60-9D3B57E2AC52}"/>
              </a:ext>
            </a:extLst>
          </xdr:cNvPr>
          <xdr:cNvSpPr/>
        </xdr:nvSpPr>
        <xdr:spPr>
          <a:xfrm>
            <a:off x="2524396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4" name="Forma livre: Forma 133">
            <a:extLst>
              <a:ext uri="{FF2B5EF4-FFF2-40B4-BE49-F238E27FC236}">
                <a16:creationId xmlns:a16="http://schemas.microsoft.com/office/drawing/2014/main" id="{11848B37-6550-5DA5-D983-1C802CDDDB9D}"/>
              </a:ext>
            </a:extLst>
          </xdr:cNvPr>
          <xdr:cNvSpPr/>
        </xdr:nvSpPr>
        <xdr:spPr>
          <a:xfrm>
            <a:off x="3196315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5" name="Forma livre: Forma 134">
            <a:extLst>
              <a:ext uri="{FF2B5EF4-FFF2-40B4-BE49-F238E27FC236}">
                <a16:creationId xmlns:a16="http://schemas.microsoft.com/office/drawing/2014/main" id="{2FD4AA16-2382-C10B-9B19-A0B8EF555A48}"/>
              </a:ext>
            </a:extLst>
          </xdr:cNvPr>
          <xdr:cNvSpPr/>
        </xdr:nvSpPr>
        <xdr:spPr>
          <a:xfrm>
            <a:off x="2206381" y="105685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6" name="Forma livre: Forma 135">
            <a:extLst>
              <a:ext uri="{FF2B5EF4-FFF2-40B4-BE49-F238E27FC236}">
                <a16:creationId xmlns:a16="http://schemas.microsoft.com/office/drawing/2014/main" id="{4B74DE3C-9E4F-AE3C-8D50-5D58B8159258}"/>
              </a:ext>
            </a:extLst>
          </xdr:cNvPr>
          <xdr:cNvSpPr/>
        </xdr:nvSpPr>
        <xdr:spPr>
          <a:xfrm>
            <a:off x="2206381" y="93771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7" name="Forma livre: Forma 136">
            <a:extLst>
              <a:ext uri="{FF2B5EF4-FFF2-40B4-BE49-F238E27FC236}">
                <a16:creationId xmlns:a16="http://schemas.microsoft.com/office/drawing/2014/main" id="{C5DE8F8C-82CD-1BA5-C9B4-82719E323937}"/>
              </a:ext>
            </a:extLst>
          </xdr:cNvPr>
          <xdr:cNvSpPr/>
        </xdr:nvSpPr>
        <xdr:spPr>
          <a:xfrm>
            <a:off x="2276681" y="105204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8" name="Forma livre: Forma 137">
            <a:extLst>
              <a:ext uri="{FF2B5EF4-FFF2-40B4-BE49-F238E27FC236}">
                <a16:creationId xmlns:a16="http://schemas.microsoft.com/office/drawing/2014/main" id="{6C8481E6-C42E-254F-BECD-DDBF76502335}"/>
              </a:ext>
            </a:extLst>
          </xdr:cNvPr>
          <xdr:cNvSpPr/>
        </xdr:nvSpPr>
        <xdr:spPr>
          <a:xfrm>
            <a:off x="1707437" y="105648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9" name="Forma livre: Forma 138">
            <a:extLst>
              <a:ext uri="{FF2B5EF4-FFF2-40B4-BE49-F238E27FC236}">
                <a16:creationId xmlns:a16="http://schemas.microsoft.com/office/drawing/2014/main" id="{71A320D6-B41E-CBA6-901A-2859649EA57A}"/>
              </a:ext>
            </a:extLst>
          </xdr:cNvPr>
          <xdr:cNvSpPr/>
        </xdr:nvSpPr>
        <xdr:spPr>
          <a:xfrm>
            <a:off x="1707437" y="93734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0" name="Forma livre: Forma 139">
            <a:extLst>
              <a:ext uri="{FF2B5EF4-FFF2-40B4-BE49-F238E27FC236}">
                <a16:creationId xmlns:a16="http://schemas.microsoft.com/office/drawing/2014/main" id="{BFF9057A-A7ED-46E6-C7F0-4985583AB854}"/>
              </a:ext>
            </a:extLst>
          </xdr:cNvPr>
          <xdr:cNvSpPr/>
        </xdr:nvSpPr>
        <xdr:spPr>
          <a:xfrm>
            <a:off x="1777737" y="105167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1" name="Forma livre: Forma 140">
            <a:extLst>
              <a:ext uri="{FF2B5EF4-FFF2-40B4-BE49-F238E27FC236}">
                <a16:creationId xmlns:a16="http://schemas.microsoft.com/office/drawing/2014/main" id="{4D723617-0A1B-9406-C861-B86F3F905D35}"/>
              </a:ext>
            </a:extLst>
          </xdr:cNvPr>
          <xdr:cNvSpPr/>
        </xdr:nvSpPr>
        <xdr:spPr>
          <a:xfrm rot="17823598">
            <a:off x="3431718" y="868298"/>
            <a:ext cx="70854" cy="33299"/>
          </a:xfrm>
          <a:custGeom>
            <a:avLst/>
            <a:gdLst>
              <a:gd name="connsiteX0" fmla="*/ 0 w 70854"/>
              <a:gd name="connsiteY0" fmla="*/ 0 h 33299"/>
              <a:gd name="connsiteX1" fmla="*/ 70855 w 70854"/>
              <a:gd name="connsiteY1" fmla="*/ 0 h 33299"/>
              <a:gd name="connsiteX2" fmla="*/ 70855 w 70854"/>
              <a:gd name="connsiteY2" fmla="*/ 33300 h 33299"/>
              <a:gd name="connsiteX3" fmla="*/ 0 w 70854"/>
              <a:gd name="connsiteY3" fmla="*/ 33300 h 332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854" h="33299">
                <a:moveTo>
                  <a:pt x="0" y="0"/>
                </a:moveTo>
                <a:lnTo>
                  <a:pt x="70855" y="0"/>
                </a:lnTo>
                <a:lnTo>
                  <a:pt x="70855" y="33300"/>
                </a:lnTo>
                <a:lnTo>
                  <a:pt x="0" y="3330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2" name="Forma livre: Forma 141">
            <a:extLst>
              <a:ext uri="{FF2B5EF4-FFF2-40B4-BE49-F238E27FC236}">
                <a16:creationId xmlns:a16="http://schemas.microsoft.com/office/drawing/2014/main" id="{DF462BCE-FB87-26B7-6214-C6C203AB351E}"/>
              </a:ext>
            </a:extLst>
          </xdr:cNvPr>
          <xdr:cNvSpPr/>
        </xdr:nvSpPr>
        <xdr:spPr>
          <a:xfrm>
            <a:off x="3582779" y="937158"/>
            <a:ext cx="126724" cy="288414"/>
          </a:xfrm>
          <a:custGeom>
            <a:avLst/>
            <a:gdLst>
              <a:gd name="connsiteX0" fmla="*/ 61790 w 126724"/>
              <a:gd name="connsiteY0" fmla="*/ 0 h 288414"/>
              <a:gd name="connsiteX1" fmla="*/ 0 w 126724"/>
              <a:gd name="connsiteY1" fmla="*/ 0 h 288414"/>
              <a:gd name="connsiteX2" fmla="*/ 96200 w 126724"/>
              <a:gd name="connsiteY2" fmla="*/ 288415 h 288414"/>
              <a:gd name="connsiteX3" fmla="*/ 126725 w 126724"/>
              <a:gd name="connsiteY3" fmla="*/ 192770 h 288414"/>
              <a:gd name="connsiteX4" fmla="*/ 61790 w 126724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6724" h="288414">
                <a:moveTo>
                  <a:pt x="61790" y="0"/>
                </a:moveTo>
                <a:lnTo>
                  <a:pt x="0" y="0"/>
                </a:lnTo>
                <a:lnTo>
                  <a:pt x="96200" y="288415"/>
                </a:lnTo>
                <a:lnTo>
                  <a:pt x="126725" y="192770"/>
                </a:lnTo>
                <a:lnTo>
                  <a:pt x="6179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3" name="Forma livre: Forma 142">
            <a:extLst>
              <a:ext uri="{FF2B5EF4-FFF2-40B4-BE49-F238E27FC236}">
                <a16:creationId xmlns:a16="http://schemas.microsoft.com/office/drawing/2014/main" id="{418B8738-DCF5-2644-BFA9-E869C0D51980}"/>
              </a:ext>
            </a:extLst>
          </xdr:cNvPr>
          <xdr:cNvSpPr/>
        </xdr:nvSpPr>
        <xdr:spPr>
          <a:xfrm>
            <a:off x="3709504" y="937158"/>
            <a:ext cx="125429" cy="288414"/>
          </a:xfrm>
          <a:custGeom>
            <a:avLst/>
            <a:gdLst>
              <a:gd name="connsiteX0" fmla="*/ 63640 w 125429"/>
              <a:gd name="connsiteY0" fmla="*/ 0 h 288414"/>
              <a:gd name="connsiteX1" fmla="*/ 0 w 125429"/>
              <a:gd name="connsiteY1" fmla="*/ 192770 h 288414"/>
              <a:gd name="connsiteX2" fmla="*/ 31265 w 125429"/>
              <a:gd name="connsiteY2" fmla="*/ 288415 h 288414"/>
              <a:gd name="connsiteX3" fmla="*/ 125430 w 125429"/>
              <a:gd name="connsiteY3" fmla="*/ 0 h 288414"/>
              <a:gd name="connsiteX4" fmla="*/ 63640 w 125429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5429" h="288414">
                <a:moveTo>
                  <a:pt x="63640" y="0"/>
                </a:moveTo>
                <a:lnTo>
                  <a:pt x="0" y="192770"/>
                </a:lnTo>
                <a:lnTo>
                  <a:pt x="31265" y="288415"/>
                </a:lnTo>
                <a:lnTo>
                  <a:pt x="125430" y="0"/>
                </a:lnTo>
                <a:lnTo>
                  <a:pt x="63640" y="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4" name="Forma livre: Forma 143">
            <a:extLst>
              <a:ext uri="{FF2B5EF4-FFF2-40B4-BE49-F238E27FC236}">
                <a16:creationId xmlns:a16="http://schemas.microsoft.com/office/drawing/2014/main" id="{FAEB8B34-816D-68E5-EC7D-CBF64E694C22}"/>
              </a:ext>
            </a:extLst>
          </xdr:cNvPr>
          <xdr:cNvSpPr/>
        </xdr:nvSpPr>
        <xdr:spPr>
          <a:xfrm>
            <a:off x="3678979" y="1129927"/>
            <a:ext cx="61789" cy="95644"/>
          </a:xfrm>
          <a:custGeom>
            <a:avLst/>
            <a:gdLst>
              <a:gd name="connsiteX0" fmla="*/ 0 w 61789"/>
              <a:gd name="connsiteY0" fmla="*/ 95645 h 95644"/>
              <a:gd name="connsiteX1" fmla="*/ 61790 w 61789"/>
              <a:gd name="connsiteY1" fmla="*/ 95645 h 95644"/>
              <a:gd name="connsiteX2" fmla="*/ 30525 w 61789"/>
              <a:gd name="connsiteY2" fmla="*/ 0 h 95644"/>
              <a:gd name="connsiteX3" fmla="*/ 0 w 61789"/>
              <a:gd name="connsiteY3" fmla="*/ 95645 h 956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1789" h="95644">
                <a:moveTo>
                  <a:pt x="0" y="95645"/>
                </a:moveTo>
                <a:lnTo>
                  <a:pt x="61790" y="95645"/>
                </a:lnTo>
                <a:lnTo>
                  <a:pt x="30525" y="0"/>
                </a:lnTo>
                <a:lnTo>
                  <a:pt x="0" y="9564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5" name="Forma livre: Forma 144">
            <a:extLst>
              <a:ext uri="{FF2B5EF4-FFF2-40B4-BE49-F238E27FC236}">
                <a16:creationId xmlns:a16="http://schemas.microsoft.com/office/drawing/2014/main" id="{9073B49F-2920-8279-7A34-746C646CAAEB}"/>
              </a:ext>
            </a:extLst>
          </xdr:cNvPr>
          <xdr:cNvSpPr/>
        </xdr:nvSpPr>
        <xdr:spPr>
          <a:xfrm>
            <a:off x="4121498" y="1172847"/>
            <a:ext cx="91019" cy="52724"/>
          </a:xfrm>
          <a:custGeom>
            <a:avLst/>
            <a:gdLst>
              <a:gd name="connsiteX0" fmla="*/ 0 w 91019"/>
              <a:gd name="connsiteY0" fmla="*/ 0 h 52724"/>
              <a:gd name="connsiteX1" fmla="*/ 91020 w 91019"/>
              <a:gd name="connsiteY1" fmla="*/ 0 h 52724"/>
              <a:gd name="connsiteX2" fmla="*/ 91020 w 91019"/>
              <a:gd name="connsiteY2" fmla="*/ 52725 h 52724"/>
              <a:gd name="connsiteX3" fmla="*/ 0 w 9101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019" h="52724">
                <a:moveTo>
                  <a:pt x="0" y="0"/>
                </a:moveTo>
                <a:lnTo>
                  <a:pt x="91020" y="0"/>
                </a:lnTo>
                <a:lnTo>
                  <a:pt x="9102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6" name="Forma livre: Forma 145">
            <a:extLst>
              <a:ext uri="{FF2B5EF4-FFF2-40B4-BE49-F238E27FC236}">
                <a16:creationId xmlns:a16="http://schemas.microsoft.com/office/drawing/2014/main" id="{B6D5EEFF-DE76-1AD8-0EE1-4786BF4C4CB5}"/>
              </a:ext>
            </a:extLst>
          </xdr:cNvPr>
          <xdr:cNvSpPr/>
        </xdr:nvSpPr>
        <xdr:spPr>
          <a:xfrm>
            <a:off x="4068958" y="937158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89 h 235689"/>
              <a:gd name="connsiteX3" fmla="*/ 0 w 52724"/>
              <a:gd name="connsiteY3" fmla="*/ 235689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89"/>
                </a:lnTo>
                <a:lnTo>
                  <a:pt x="0" y="235689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7" name="Forma livre: Forma 146">
            <a:extLst>
              <a:ext uri="{FF2B5EF4-FFF2-40B4-BE49-F238E27FC236}">
                <a16:creationId xmlns:a16="http://schemas.microsoft.com/office/drawing/2014/main" id="{EE003EEB-DE01-940B-1E69-00913601F1C8}"/>
              </a:ext>
            </a:extLst>
          </xdr:cNvPr>
          <xdr:cNvSpPr/>
        </xdr:nvSpPr>
        <xdr:spPr>
          <a:xfrm>
            <a:off x="4068958" y="1172847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8" name="Forma livre: Forma 147">
            <a:extLst>
              <a:ext uri="{FF2B5EF4-FFF2-40B4-BE49-F238E27FC236}">
                <a16:creationId xmlns:a16="http://schemas.microsoft.com/office/drawing/2014/main" id="{E0F3C31A-48D3-8B39-4C42-740ECCA7FE4A}"/>
              </a:ext>
            </a:extLst>
          </xdr:cNvPr>
          <xdr:cNvSpPr/>
        </xdr:nvSpPr>
        <xdr:spPr>
          <a:xfrm>
            <a:off x="3871008" y="1107727"/>
            <a:ext cx="149664" cy="117844"/>
          </a:xfrm>
          <a:custGeom>
            <a:avLst/>
            <a:gdLst>
              <a:gd name="connsiteX0" fmla="*/ 52540 w 149664"/>
              <a:gd name="connsiteY0" fmla="*/ 65120 h 117844"/>
              <a:gd name="connsiteX1" fmla="*/ 52540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540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65120"/>
                </a:moveTo>
                <a:lnTo>
                  <a:pt x="52540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540" y="6512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9" name="Forma livre: Forma 148">
            <a:extLst>
              <a:ext uri="{FF2B5EF4-FFF2-40B4-BE49-F238E27FC236}">
                <a16:creationId xmlns:a16="http://schemas.microsoft.com/office/drawing/2014/main" id="{733ED27F-05A2-D70F-876E-A0A5BDACADAD}"/>
              </a:ext>
            </a:extLst>
          </xdr:cNvPr>
          <xdr:cNvSpPr/>
        </xdr:nvSpPr>
        <xdr:spPr>
          <a:xfrm>
            <a:off x="3871008" y="937158"/>
            <a:ext cx="149664" cy="117844"/>
          </a:xfrm>
          <a:custGeom>
            <a:avLst/>
            <a:gdLst>
              <a:gd name="connsiteX0" fmla="*/ 52540 w 149664"/>
              <a:gd name="connsiteY0" fmla="*/ 52725 h 117844"/>
              <a:gd name="connsiteX1" fmla="*/ 52540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540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52725"/>
                </a:moveTo>
                <a:lnTo>
                  <a:pt x="52540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54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0" name="Forma livre: Forma 149">
            <a:extLst>
              <a:ext uri="{FF2B5EF4-FFF2-40B4-BE49-F238E27FC236}">
                <a16:creationId xmlns:a16="http://schemas.microsoft.com/office/drawing/2014/main" id="{07689A9F-8101-6F2B-DB68-3608BA5CB2A4}"/>
              </a:ext>
            </a:extLst>
          </xdr:cNvPr>
          <xdr:cNvSpPr/>
        </xdr:nvSpPr>
        <xdr:spPr>
          <a:xfrm>
            <a:off x="3923548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1" name="Forma livre: Forma 150">
            <a:extLst>
              <a:ext uri="{FF2B5EF4-FFF2-40B4-BE49-F238E27FC236}">
                <a16:creationId xmlns:a16="http://schemas.microsoft.com/office/drawing/2014/main" id="{A6672CC4-6AF2-06D3-7D18-342F55DCB50F}"/>
              </a:ext>
            </a:extLst>
          </xdr:cNvPr>
          <xdr:cNvSpPr/>
        </xdr:nvSpPr>
        <xdr:spPr>
          <a:xfrm>
            <a:off x="3871008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2" name="Forma livre: Forma 151">
            <a:extLst>
              <a:ext uri="{FF2B5EF4-FFF2-40B4-BE49-F238E27FC236}">
                <a16:creationId xmlns:a16="http://schemas.microsoft.com/office/drawing/2014/main" id="{923AFCB7-B795-C44B-0F7C-C73013EF4E57}"/>
              </a:ext>
            </a:extLst>
          </xdr:cNvPr>
          <xdr:cNvSpPr/>
        </xdr:nvSpPr>
        <xdr:spPr>
          <a:xfrm>
            <a:off x="2683496" y="1107727"/>
            <a:ext cx="149664" cy="117844"/>
          </a:xfrm>
          <a:custGeom>
            <a:avLst/>
            <a:gdLst>
              <a:gd name="connsiteX0" fmla="*/ 52725 w 149664"/>
              <a:gd name="connsiteY0" fmla="*/ 65120 h 117844"/>
              <a:gd name="connsiteX1" fmla="*/ 52725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725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65120"/>
                </a:moveTo>
                <a:lnTo>
                  <a:pt x="52725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725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3" name="Forma livre: Forma 152">
            <a:extLst>
              <a:ext uri="{FF2B5EF4-FFF2-40B4-BE49-F238E27FC236}">
                <a16:creationId xmlns:a16="http://schemas.microsoft.com/office/drawing/2014/main" id="{67A06EAD-0BC9-5CA0-8241-B7D46DF8F70B}"/>
              </a:ext>
            </a:extLst>
          </xdr:cNvPr>
          <xdr:cNvSpPr/>
        </xdr:nvSpPr>
        <xdr:spPr>
          <a:xfrm>
            <a:off x="2683496" y="937158"/>
            <a:ext cx="149664" cy="117844"/>
          </a:xfrm>
          <a:custGeom>
            <a:avLst/>
            <a:gdLst>
              <a:gd name="connsiteX0" fmla="*/ 52725 w 149664"/>
              <a:gd name="connsiteY0" fmla="*/ 52725 h 117844"/>
              <a:gd name="connsiteX1" fmla="*/ 52725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725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52725"/>
                </a:moveTo>
                <a:lnTo>
                  <a:pt x="52725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725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4" name="Forma livre: Forma 153">
            <a:extLst>
              <a:ext uri="{FF2B5EF4-FFF2-40B4-BE49-F238E27FC236}">
                <a16:creationId xmlns:a16="http://schemas.microsoft.com/office/drawing/2014/main" id="{B06B4F83-6DBA-2170-ADC0-40B06BD66625}"/>
              </a:ext>
            </a:extLst>
          </xdr:cNvPr>
          <xdr:cNvSpPr/>
        </xdr:nvSpPr>
        <xdr:spPr>
          <a:xfrm>
            <a:off x="2736220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5" name="Forma livre: Forma 154">
            <a:extLst>
              <a:ext uri="{FF2B5EF4-FFF2-40B4-BE49-F238E27FC236}">
                <a16:creationId xmlns:a16="http://schemas.microsoft.com/office/drawing/2014/main" id="{5D00ED2C-B73B-7075-A5E8-5A773E503BC3}"/>
              </a:ext>
            </a:extLst>
          </xdr:cNvPr>
          <xdr:cNvSpPr/>
        </xdr:nvSpPr>
        <xdr:spPr>
          <a:xfrm>
            <a:off x="2683496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6" name="Forma livre: Forma 155">
            <a:extLst>
              <a:ext uri="{FF2B5EF4-FFF2-40B4-BE49-F238E27FC236}">
                <a16:creationId xmlns:a16="http://schemas.microsoft.com/office/drawing/2014/main" id="{74DB2974-D6F2-4314-4631-77D0CA6D646D}"/>
              </a:ext>
            </a:extLst>
          </xdr:cNvPr>
          <xdr:cNvSpPr/>
        </xdr:nvSpPr>
        <xdr:spPr>
          <a:xfrm>
            <a:off x="1957742" y="937158"/>
            <a:ext cx="80844" cy="286194"/>
          </a:xfrm>
          <a:custGeom>
            <a:avLst/>
            <a:gdLst>
              <a:gd name="connsiteX0" fmla="*/ 80845 w 80844"/>
              <a:gd name="connsiteY0" fmla="*/ 286194 h 286194"/>
              <a:gd name="connsiteX1" fmla="*/ 80845 w 80844"/>
              <a:gd name="connsiteY1" fmla="*/ 232175 h 286194"/>
              <a:gd name="connsiteX2" fmla="*/ 52725 w 80844"/>
              <a:gd name="connsiteY2" fmla="*/ 184260 h 286194"/>
              <a:gd name="connsiteX3" fmla="*/ 52725 w 80844"/>
              <a:gd name="connsiteY3" fmla="*/ 0 h 286194"/>
              <a:gd name="connsiteX4" fmla="*/ 0 w 80844"/>
              <a:gd name="connsiteY4" fmla="*/ 0 h 286194"/>
              <a:gd name="connsiteX5" fmla="*/ 0 w 80844"/>
              <a:gd name="connsiteY5" fmla="*/ 183150 h 286194"/>
              <a:gd name="connsiteX6" fmla="*/ 80475 w 80844"/>
              <a:gd name="connsiteY6" fmla="*/ 286194 h 286194"/>
              <a:gd name="connsiteX7" fmla="*/ 80475 w 80844"/>
              <a:gd name="connsiteY7" fmla="*/ 286194 h 286194"/>
              <a:gd name="connsiteX8" fmla="*/ 80845 w 80844"/>
              <a:gd name="connsiteY8" fmla="*/ 286194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80845" y="286194"/>
                </a:moveTo>
                <a:lnTo>
                  <a:pt x="80845" y="232175"/>
                </a:lnTo>
                <a:cubicBezTo>
                  <a:pt x="64195" y="222740"/>
                  <a:pt x="52725" y="204795"/>
                  <a:pt x="52725" y="184260"/>
                </a:cubicBezTo>
                <a:lnTo>
                  <a:pt x="52725" y="0"/>
                </a:lnTo>
                <a:lnTo>
                  <a:pt x="0" y="0"/>
                </a:lnTo>
                <a:lnTo>
                  <a:pt x="0" y="183150"/>
                </a:lnTo>
                <a:cubicBezTo>
                  <a:pt x="0" y="232915"/>
                  <a:pt x="34225" y="274724"/>
                  <a:pt x="80475" y="286194"/>
                </a:cubicBezTo>
                <a:lnTo>
                  <a:pt x="80475" y="286194"/>
                </a:lnTo>
                <a:cubicBezTo>
                  <a:pt x="80475" y="286194"/>
                  <a:pt x="80660" y="286194"/>
                  <a:pt x="80845" y="286194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7" name="Forma livre: Forma 156">
            <a:extLst>
              <a:ext uri="{FF2B5EF4-FFF2-40B4-BE49-F238E27FC236}">
                <a16:creationId xmlns:a16="http://schemas.microsoft.com/office/drawing/2014/main" id="{857F2B30-D13E-FB3D-F1B3-9F22DCC64206}"/>
              </a:ext>
            </a:extLst>
          </xdr:cNvPr>
          <xdr:cNvSpPr/>
        </xdr:nvSpPr>
        <xdr:spPr>
          <a:xfrm>
            <a:off x="2091127" y="937158"/>
            <a:ext cx="80844" cy="286194"/>
          </a:xfrm>
          <a:custGeom>
            <a:avLst/>
            <a:gdLst>
              <a:gd name="connsiteX0" fmla="*/ 28120 w 80844"/>
              <a:gd name="connsiteY0" fmla="*/ 0 h 286194"/>
              <a:gd name="connsiteX1" fmla="*/ 28120 w 80844"/>
              <a:gd name="connsiteY1" fmla="*/ 184260 h 286194"/>
              <a:gd name="connsiteX2" fmla="*/ 0 w 80844"/>
              <a:gd name="connsiteY2" fmla="*/ 232175 h 286194"/>
              <a:gd name="connsiteX3" fmla="*/ 0 w 80844"/>
              <a:gd name="connsiteY3" fmla="*/ 286194 h 286194"/>
              <a:gd name="connsiteX4" fmla="*/ 370 w 80844"/>
              <a:gd name="connsiteY4" fmla="*/ 286194 h 286194"/>
              <a:gd name="connsiteX5" fmla="*/ 370 w 80844"/>
              <a:gd name="connsiteY5" fmla="*/ 286194 h 286194"/>
              <a:gd name="connsiteX6" fmla="*/ 80845 w 80844"/>
              <a:gd name="connsiteY6" fmla="*/ 183150 h 286194"/>
              <a:gd name="connsiteX7" fmla="*/ 80845 w 80844"/>
              <a:gd name="connsiteY7" fmla="*/ 0 h 286194"/>
              <a:gd name="connsiteX8" fmla="*/ 28120 w 80844"/>
              <a:gd name="connsiteY8" fmla="*/ 0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28120" y="0"/>
                </a:moveTo>
                <a:lnTo>
                  <a:pt x="28120" y="184260"/>
                </a:lnTo>
                <a:cubicBezTo>
                  <a:pt x="28120" y="204795"/>
                  <a:pt x="16835" y="222740"/>
                  <a:pt x="0" y="232175"/>
                </a:cubicBezTo>
                <a:lnTo>
                  <a:pt x="0" y="286194"/>
                </a:lnTo>
                <a:cubicBezTo>
                  <a:pt x="0" y="286194"/>
                  <a:pt x="185" y="286194"/>
                  <a:pt x="370" y="286194"/>
                </a:cubicBezTo>
                <a:lnTo>
                  <a:pt x="370" y="286194"/>
                </a:lnTo>
                <a:cubicBezTo>
                  <a:pt x="46620" y="274724"/>
                  <a:pt x="80845" y="232915"/>
                  <a:pt x="80845" y="183150"/>
                </a:cubicBezTo>
                <a:lnTo>
                  <a:pt x="80845" y="0"/>
                </a:lnTo>
                <a:lnTo>
                  <a:pt x="28120" y="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8" name="Forma livre: Forma 157">
            <a:extLst>
              <a:ext uri="{FF2B5EF4-FFF2-40B4-BE49-F238E27FC236}">
                <a16:creationId xmlns:a16="http://schemas.microsoft.com/office/drawing/2014/main" id="{43A89DA0-EDED-39C2-64A1-46E728F676D1}"/>
              </a:ext>
            </a:extLst>
          </xdr:cNvPr>
          <xdr:cNvSpPr/>
        </xdr:nvSpPr>
        <xdr:spPr>
          <a:xfrm>
            <a:off x="2038772" y="1169517"/>
            <a:ext cx="52724" cy="57349"/>
          </a:xfrm>
          <a:custGeom>
            <a:avLst/>
            <a:gdLst>
              <a:gd name="connsiteX0" fmla="*/ 52540 w 52724"/>
              <a:gd name="connsiteY0" fmla="*/ 0 h 57349"/>
              <a:gd name="connsiteX1" fmla="*/ 51245 w 52724"/>
              <a:gd name="connsiteY1" fmla="*/ 740 h 57349"/>
              <a:gd name="connsiteX2" fmla="*/ 51245 w 52724"/>
              <a:gd name="connsiteY2" fmla="*/ 740 h 57349"/>
              <a:gd name="connsiteX3" fmla="*/ 26270 w 52724"/>
              <a:gd name="connsiteY3" fmla="*/ 7215 h 57349"/>
              <a:gd name="connsiteX4" fmla="*/ 1295 w 52724"/>
              <a:gd name="connsiteY4" fmla="*/ 925 h 57349"/>
              <a:gd name="connsiteX5" fmla="*/ 1295 w 52724"/>
              <a:gd name="connsiteY5" fmla="*/ 925 h 57349"/>
              <a:gd name="connsiteX6" fmla="*/ 0 w 52724"/>
              <a:gd name="connsiteY6" fmla="*/ 185 h 57349"/>
              <a:gd name="connsiteX7" fmla="*/ 0 w 52724"/>
              <a:gd name="connsiteY7" fmla="*/ 54205 h 57349"/>
              <a:gd name="connsiteX8" fmla="*/ 25530 w 52724"/>
              <a:gd name="connsiteY8" fmla="*/ 57350 h 57349"/>
              <a:gd name="connsiteX9" fmla="*/ 27195 w 52724"/>
              <a:gd name="connsiteY9" fmla="*/ 57350 h 57349"/>
              <a:gd name="connsiteX10" fmla="*/ 52725 w 52724"/>
              <a:gd name="connsiteY10" fmla="*/ 54205 h 57349"/>
              <a:gd name="connsiteX11" fmla="*/ 52725 w 52724"/>
              <a:gd name="connsiteY11" fmla="*/ 185 h 573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2724" h="57349">
                <a:moveTo>
                  <a:pt x="52540" y="0"/>
                </a:moveTo>
                <a:cubicBezTo>
                  <a:pt x="52540" y="0"/>
                  <a:pt x="51615" y="555"/>
                  <a:pt x="51245" y="740"/>
                </a:cubicBezTo>
                <a:lnTo>
                  <a:pt x="51245" y="740"/>
                </a:lnTo>
                <a:cubicBezTo>
                  <a:pt x="43845" y="4810"/>
                  <a:pt x="35335" y="7030"/>
                  <a:pt x="26270" y="7215"/>
                </a:cubicBezTo>
                <a:cubicBezTo>
                  <a:pt x="17205" y="7215"/>
                  <a:pt x="8695" y="4810"/>
                  <a:pt x="1295" y="925"/>
                </a:cubicBezTo>
                <a:lnTo>
                  <a:pt x="1295" y="925"/>
                </a:lnTo>
                <a:cubicBezTo>
                  <a:pt x="1295" y="925"/>
                  <a:pt x="370" y="370"/>
                  <a:pt x="0" y="185"/>
                </a:cubicBezTo>
                <a:lnTo>
                  <a:pt x="0" y="54205"/>
                </a:lnTo>
                <a:cubicBezTo>
                  <a:pt x="8140" y="56240"/>
                  <a:pt x="16650" y="57350"/>
                  <a:pt x="25530" y="57350"/>
                </a:cubicBezTo>
                <a:lnTo>
                  <a:pt x="27195" y="57350"/>
                </a:lnTo>
                <a:cubicBezTo>
                  <a:pt x="36075" y="57350"/>
                  <a:pt x="44585" y="56240"/>
                  <a:pt x="52725" y="54205"/>
                </a:cubicBezTo>
                <a:lnTo>
                  <a:pt x="52725" y="18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9" name="Forma livre: Forma 158">
            <a:extLst>
              <a:ext uri="{FF2B5EF4-FFF2-40B4-BE49-F238E27FC236}">
                <a16:creationId xmlns:a16="http://schemas.microsoft.com/office/drawing/2014/main" id="{16607196-1DEE-7A07-CE2A-96D0B0C98F79}"/>
              </a:ext>
            </a:extLst>
          </xdr:cNvPr>
          <xdr:cNvSpPr/>
        </xdr:nvSpPr>
        <xdr:spPr>
          <a:xfrm>
            <a:off x="2942865" y="936233"/>
            <a:ext cx="161504" cy="289154"/>
          </a:xfrm>
          <a:custGeom>
            <a:avLst/>
            <a:gdLst>
              <a:gd name="connsiteX0" fmla="*/ 81215 w 161504"/>
              <a:gd name="connsiteY0" fmla="*/ 3145 h 289154"/>
              <a:gd name="connsiteX1" fmla="*/ 81215 w 161504"/>
              <a:gd name="connsiteY1" fmla="*/ 3145 h 289154"/>
              <a:gd name="connsiteX2" fmla="*/ 55315 w 161504"/>
              <a:gd name="connsiteY2" fmla="*/ 0 h 289154"/>
              <a:gd name="connsiteX3" fmla="*/ 53650 w 161504"/>
              <a:gd name="connsiteY3" fmla="*/ 0 h 289154"/>
              <a:gd name="connsiteX4" fmla="*/ 27750 w 161504"/>
              <a:gd name="connsiteY4" fmla="*/ 3145 h 289154"/>
              <a:gd name="connsiteX5" fmla="*/ 27750 w 161504"/>
              <a:gd name="connsiteY5" fmla="*/ 3145 h 289154"/>
              <a:gd name="connsiteX6" fmla="*/ 0 w 161504"/>
              <a:gd name="connsiteY6" fmla="*/ 14615 h 289154"/>
              <a:gd name="connsiteX7" fmla="*/ 0 w 161504"/>
              <a:gd name="connsiteY7" fmla="*/ 105080 h 289154"/>
              <a:gd name="connsiteX8" fmla="*/ 29415 w 161504"/>
              <a:gd name="connsiteY8" fmla="*/ 56425 h 289154"/>
              <a:gd name="connsiteX9" fmla="*/ 29415 w 161504"/>
              <a:gd name="connsiteY9" fmla="*/ 56425 h 289154"/>
              <a:gd name="connsiteX10" fmla="*/ 54390 w 161504"/>
              <a:gd name="connsiteY10" fmla="*/ 49950 h 289154"/>
              <a:gd name="connsiteX11" fmla="*/ 79365 w 161504"/>
              <a:gd name="connsiteY11" fmla="*/ 56240 h 289154"/>
              <a:gd name="connsiteX12" fmla="*/ 79365 w 161504"/>
              <a:gd name="connsiteY12" fmla="*/ 56240 h 289154"/>
              <a:gd name="connsiteX13" fmla="*/ 108780 w 161504"/>
              <a:gd name="connsiteY13" fmla="*/ 104895 h 289154"/>
              <a:gd name="connsiteX14" fmla="*/ 108780 w 161504"/>
              <a:gd name="connsiteY14" fmla="*/ 289154 h 289154"/>
              <a:gd name="connsiteX15" fmla="*/ 161505 w 161504"/>
              <a:gd name="connsiteY15" fmla="*/ 289154 h 289154"/>
              <a:gd name="connsiteX16" fmla="*/ 161505 w 161504"/>
              <a:gd name="connsiteY16" fmla="*/ 106005 h 289154"/>
              <a:gd name="connsiteX17" fmla="*/ 81030 w 161504"/>
              <a:gd name="connsiteY17" fmla="*/ 2960 h 2891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61504" h="289154">
                <a:moveTo>
                  <a:pt x="81215" y="3145"/>
                </a:moveTo>
                <a:lnTo>
                  <a:pt x="81215" y="3145"/>
                </a:lnTo>
                <a:cubicBezTo>
                  <a:pt x="72890" y="1110"/>
                  <a:pt x="64380" y="0"/>
                  <a:pt x="55315" y="0"/>
                </a:cubicBezTo>
                <a:lnTo>
                  <a:pt x="53650" y="0"/>
                </a:lnTo>
                <a:cubicBezTo>
                  <a:pt x="44770" y="0"/>
                  <a:pt x="36075" y="1110"/>
                  <a:pt x="27750" y="3145"/>
                </a:cubicBezTo>
                <a:lnTo>
                  <a:pt x="27750" y="3145"/>
                </a:lnTo>
                <a:cubicBezTo>
                  <a:pt x="17945" y="5550"/>
                  <a:pt x="8510" y="9620"/>
                  <a:pt x="0" y="14615"/>
                </a:cubicBezTo>
                <a:lnTo>
                  <a:pt x="0" y="105080"/>
                </a:lnTo>
                <a:cubicBezTo>
                  <a:pt x="0" y="83990"/>
                  <a:pt x="11840" y="65675"/>
                  <a:pt x="29415" y="56425"/>
                </a:cubicBezTo>
                <a:lnTo>
                  <a:pt x="29415" y="56425"/>
                </a:lnTo>
                <a:cubicBezTo>
                  <a:pt x="36815" y="52355"/>
                  <a:pt x="45325" y="50135"/>
                  <a:pt x="54390" y="49950"/>
                </a:cubicBezTo>
                <a:cubicBezTo>
                  <a:pt x="63455" y="49950"/>
                  <a:pt x="71965" y="52355"/>
                  <a:pt x="79365" y="56240"/>
                </a:cubicBezTo>
                <a:lnTo>
                  <a:pt x="79365" y="56240"/>
                </a:lnTo>
                <a:cubicBezTo>
                  <a:pt x="96755" y="65490"/>
                  <a:pt x="108780" y="83805"/>
                  <a:pt x="108780" y="104895"/>
                </a:cubicBezTo>
                <a:lnTo>
                  <a:pt x="108780" y="289154"/>
                </a:lnTo>
                <a:lnTo>
                  <a:pt x="161505" y="289154"/>
                </a:lnTo>
                <a:lnTo>
                  <a:pt x="161505" y="106005"/>
                </a:lnTo>
                <a:cubicBezTo>
                  <a:pt x="161505" y="56240"/>
                  <a:pt x="127280" y="14430"/>
                  <a:pt x="81030" y="2960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0" name="Forma livre: Forma 159">
            <a:extLst>
              <a:ext uri="{FF2B5EF4-FFF2-40B4-BE49-F238E27FC236}">
                <a16:creationId xmlns:a16="http://schemas.microsoft.com/office/drawing/2014/main" id="{4C6C5211-EBAD-3C19-9D93-CCA87B133785}"/>
              </a:ext>
            </a:extLst>
          </xdr:cNvPr>
          <xdr:cNvSpPr/>
        </xdr:nvSpPr>
        <xdr:spPr>
          <a:xfrm>
            <a:off x="2890325" y="950848"/>
            <a:ext cx="52724" cy="274724"/>
          </a:xfrm>
          <a:custGeom>
            <a:avLst/>
            <a:gdLst>
              <a:gd name="connsiteX0" fmla="*/ 52725 w 52724"/>
              <a:gd name="connsiteY0" fmla="*/ 274725 h 274724"/>
              <a:gd name="connsiteX1" fmla="*/ 52725 w 52724"/>
              <a:gd name="connsiteY1" fmla="*/ 0 h 274724"/>
              <a:gd name="connsiteX2" fmla="*/ 0 w 52724"/>
              <a:gd name="connsiteY2" fmla="*/ 91575 h 274724"/>
              <a:gd name="connsiteX3" fmla="*/ 0 w 52724"/>
              <a:gd name="connsiteY3" fmla="*/ 274725 h 274724"/>
              <a:gd name="connsiteX4" fmla="*/ 52725 w 52724"/>
              <a:gd name="connsiteY4" fmla="*/ 274725 h 274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2724" h="274724">
                <a:moveTo>
                  <a:pt x="52725" y="274725"/>
                </a:moveTo>
                <a:lnTo>
                  <a:pt x="52725" y="0"/>
                </a:lnTo>
                <a:cubicBezTo>
                  <a:pt x="21275" y="18500"/>
                  <a:pt x="0" y="52540"/>
                  <a:pt x="0" y="91575"/>
                </a:cubicBezTo>
                <a:lnTo>
                  <a:pt x="0" y="274725"/>
                </a:lnTo>
                <a:lnTo>
                  <a:pt x="52725" y="274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1" name="Forma livre: Forma 160">
            <a:extLst>
              <a:ext uri="{FF2B5EF4-FFF2-40B4-BE49-F238E27FC236}">
                <a16:creationId xmlns:a16="http://schemas.microsoft.com/office/drawing/2014/main" id="{1D1FCF93-E687-9ECE-AD48-1E1DE7B1448D}"/>
              </a:ext>
            </a:extLst>
          </xdr:cNvPr>
          <xdr:cNvSpPr/>
        </xdr:nvSpPr>
        <xdr:spPr>
          <a:xfrm>
            <a:off x="3343204" y="936048"/>
            <a:ext cx="214414" cy="289524"/>
          </a:xfrm>
          <a:custGeom>
            <a:avLst/>
            <a:gdLst>
              <a:gd name="connsiteX0" fmla="*/ 52910 w 214414"/>
              <a:gd name="connsiteY0" fmla="*/ 289524 h 289524"/>
              <a:gd name="connsiteX1" fmla="*/ 52910 w 214414"/>
              <a:gd name="connsiteY1" fmla="*/ 105265 h 289524"/>
              <a:gd name="connsiteX2" fmla="*/ 82325 w 214414"/>
              <a:gd name="connsiteY2" fmla="*/ 56610 h 289524"/>
              <a:gd name="connsiteX3" fmla="*/ 82325 w 214414"/>
              <a:gd name="connsiteY3" fmla="*/ 56610 h 289524"/>
              <a:gd name="connsiteX4" fmla="*/ 107300 w 214414"/>
              <a:gd name="connsiteY4" fmla="*/ 50135 h 289524"/>
              <a:gd name="connsiteX5" fmla="*/ 132275 w 214414"/>
              <a:gd name="connsiteY5" fmla="*/ 56425 h 289524"/>
              <a:gd name="connsiteX6" fmla="*/ 132275 w 214414"/>
              <a:gd name="connsiteY6" fmla="*/ 56425 h 289524"/>
              <a:gd name="connsiteX7" fmla="*/ 161690 w 214414"/>
              <a:gd name="connsiteY7" fmla="*/ 105080 h 289524"/>
              <a:gd name="connsiteX8" fmla="*/ 161690 w 214414"/>
              <a:gd name="connsiteY8" fmla="*/ 289339 h 289524"/>
              <a:gd name="connsiteX9" fmla="*/ 214415 w 214414"/>
              <a:gd name="connsiteY9" fmla="*/ 289339 h 289524"/>
              <a:gd name="connsiteX10" fmla="*/ 214415 w 214414"/>
              <a:gd name="connsiteY10" fmla="*/ 106190 h 289524"/>
              <a:gd name="connsiteX11" fmla="*/ 133940 w 214414"/>
              <a:gd name="connsiteY11" fmla="*/ 3145 h 289524"/>
              <a:gd name="connsiteX12" fmla="*/ 133940 w 214414"/>
              <a:gd name="connsiteY12" fmla="*/ 3145 h 289524"/>
              <a:gd name="connsiteX13" fmla="*/ 108040 w 214414"/>
              <a:gd name="connsiteY13" fmla="*/ 0 h 289524"/>
              <a:gd name="connsiteX14" fmla="*/ 106375 w 214414"/>
              <a:gd name="connsiteY14" fmla="*/ 0 h 289524"/>
              <a:gd name="connsiteX15" fmla="*/ 80475 w 214414"/>
              <a:gd name="connsiteY15" fmla="*/ 3145 h 289524"/>
              <a:gd name="connsiteX16" fmla="*/ 80475 w 214414"/>
              <a:gd name="connsiteY16" fmla="*/ 3145 h 289524"/>
              <a:gd name="connsiteX17" fmla="*/ 0 w 214414"/>
              <a:gd name="connsiteY17" fmla="*/ 106190 h 289524"/>
              <a:gd name="connsiteX18" fmla="*/ 0 w 214414"/>
              <a:gd name="connsiteY18" fmla="*/ 289339 h 289524"/>
              <a:gd name="connsiteX19" fmla="*/ 52725 w 214414"/>
              <a:gd name="connsiteY19" fmla="*/ 289339 h 2895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14414" h="289524">
                <a:moveTo>
                  <a:pt x="52910" y="289524"/>
                </a:moveTo>
                <a:lnTo>
                  <a:pt x="52910" y="105265"/>
                </a:lnTo>
                <a:cubicBezTo>
                  <a:pt x="52910" y="84175"/>
                  <a:pt x="64750" y="65860"/>
                  <a:pt x="82325" y="56610"/>
                </a:cubicBezTo>
                <a:lnTo>
                  <a:pt x="82325" y="56610"/>
                </a:lnTo>
                <a:cubicBezTo>
                  <a:pt x="89725" y="52540"/>
                  <a:pt x="98235" y="50320"/>
                  <a:pt x="107300" y="50135"/>
                </a:cubicBezTo>
                <a:cubicBezTo>
                  <a:pt x="116365" y="50135"/>
                  <a:pt x="124875" y="52540"/>
                  <a:pt x="132275" y="56425"/>
                </a:cubicBezTo>
                <a:lnTo>
                  <a:pt x="132275" y="56425"/>
                </a:lnTo>
                <a:cubicBezTo>
                  <a:pt x="149665" y="65675"/>
                  <a:pt x="161690" y="83990"/>
                  <a:pt x="161690" y="105080"/>
                </a:cubicBezTo>
                <a:lnTo>
                  <a:pt x="161690" y="289339"/>
                </a:lnTo>
                <a:lnTo>
                  <a:pt x="214415" y="289339"/>
                </a:lnTo>
                <a:lnTo>
                  <a:pt x="214415" y="106190"/>
                </a:lnTo>
                <a:cubicBezTo>
                  <a:pt x="214415" y="56425"/>
                  <a:pt x="180190" y="14615"/>
                  <a:pt x="133940" y="3145"/>
                </a:cubicBezTo>
                <a:lnTo>
                  <a:pt x="133940" y="3145"/>
                </a:lnTo>
                <a:cubicBezTo>
                  <a:pt x="125615" y="1110"/>
                  <a:pt x="117105" y="0"/>
                  <a:pt x="108040" y="0"/>
                </a:cubicBezTo>
                <a:lnTo>
                  <a:pt x="106375" y="0"/>
                </a:lnTo>
                <a:cubicBezTo>
                  <a:pt x="97495" y="0"/>
                  <a:pt x="88800" y="1110"/>
                  <a:pt x="80475" y="3145"/>
                </a:cubicBezTo>
                <a:lnTo>
                  <a:pt x="80475" y="3145"/>
                </a:lnTo>
                <a:cubicBezTo>
                  <a:pt x="34225" y="14615"/>
                  <a:pt x="0" y="56425"/>
                  <a:pt x="0" y="106190"/>
                </a:cubicBezTo>
                <a:lnTo>
                  <a:pt x="0" y="289339"/>
                </a:lnTo>
                <a:lnTo>
                  <a:pt x="52725" y="289339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2" name="Forma livre: Forma 161">
            <a:extLst>
              <a:ext uri="{FF2B5EF4-FFF2-40B4-BE49-F238E27FC236}">
                <a16:creationId xmlns:a16="http://schemas.microsoft.com/office/drawing/2014/main" id="{0EF69C08-DFBD-68FE-B1DD-EA8B7792228B}"/>
              </a:ext>
            </a:extLst>
          </xdr:cNvPr>
          <xdr:cNvSpPr/>
        </xdr:nvSpPr>
        <xdr:spPr>
          <a:xfrm>
            <a:off x="3343389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3" name="Forma livre: Forma 162">
            <a:extLst>
              <a:ext uri="{FF2B5EF4-FFF2-40B4-BE49-F238E27FC236}">
                <a16:creationId xmlns:a16="http://schemas.microsoft.com/office/drawing/2014/main" id="{C71EE7B9-E767-E45A-D827-DC8195D532DA}"/>
              </a:ext>
            </a:extLst>
          </xdr:cNvPr>
          <xdr:cNvSpPr/>
        </xdr:nvSpPr>
        <xdr:spPr>
          <a:xfrm>
            <a:off x="3504894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4" name="Forma livre: Forma 163">
            <a:extLst>
              <a:ext uri="{FF2B5EF4-FFF2-40B4-BE49-F238E27FC236}">
                <a16:creationId xmlns:a16="http://schemas.microsoft.com/office/drawing/2014/main" id="{7C8D0EE6-B107-6BF8-E30F-953E48C0DD12}"/>
              </a:ext>
            </a:extLst>
          </xdr:cNvPr>
          <xdr:cNvSpPr/>
        </xdr:nvSpPr>
        <xdr:spPr>
          <a:xfrm>
            <a:off x="3396114" y="1055002"/>
            <a:ext cx="108779" cy="53279"/>
          </a:xfrm>
          <a:custGeom>
            <a:avLst/>
            <a:gdLst>
              <a:gd name="connsiteX0" fmla="*/ 0 w 108779"/>
              <a:gd name="connsiteY0" fmla="*/ 0 h 53279"/>
              <a:gd name="connsiteX1" fmla="*/ 108780 w 108779"/>
              <a:gd name="connsiteY1" fmla="*/ 0 h 53279"/>
              <a:gd name="connsiteX2" fmla="*/ 108780 w 108779"/>
              <a:gd name="connsiteY2" fmla="*/ 53280 h 53279"/>
              <a:gd name="connsiteX3" fmla="*/ 0 w 108779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8779" h="53279">
                <a:moveTo>
                  <a:pt x="0" y="0"/>
                </a:moveTo>
                <a:lnTo>
                  <a:pt x="108780" y="0"/>
                </a:lnTo>
                <a:lnTo>
                  <a:pt x="108780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5" name="Forma livre: Forma 164">
            <a:extLst>
              <a:ext uri="{FF2B5EF4-FFF2-40B4-BE49-F238E27FC236}">
                <a16:creationId xmlns:a16="http://schemas.microsoft.com/office/drawing/2014/main" id="{6C46BE2C-8494-F238-E92A-7A520C4DC19C}"/>
              </a:ext>
            </a:extLst>
          </xdr:cNvPr>
          <xdr:cNvSpPr/>
        </xdr:nvSpPr>
        <xdr:spPr>
          <a:xfrm>
            <a:off x="1777737" y="1389852"/>
            <a:ext cx="106374" cy="105079"/>
          </a:xfrm>
          <a:custGeom>
            <a:avLst/>
            <a:gdLst>
              <a:gd name="connsiteX0" fmla="*/ 102490 w 106374"/>
              <a:gd name="connsiteY0" fmla="*/ 0 h 105079"/>
              <a:gd name="connsiteX1" fmla="*/ 57535 w 106374"/>
              <a:gd name="connsiteY1" fmla="*/ 44400 h 105079"/>
              <a:gd name="connsiteX2" fmla="*/ 44955 w 106374"/>
              <a:gd name="connsiteY2" fmla="*/ 56795 h 105079"/>
              <a:gd name="connsiteX3" fmla="*/ 0 w 106374"/>
              <a:gd name="connsiteY3" fmla="*/ 101010 h 105079"/>
              <a:gd name="connsiteX4" fmla="*/ 25530 w 106374"/>
              <a:gd name="connsiteY4" fmla="*/ 105080 h 105079"/>
              <a:gd name="connsiteX5" fmla="*/ 106375 w 106374"/>
              <a:gd name="connsiteY5" fmla="*/ 24235 h 105079"/>
              <a:gd name="connsiteX6" fmla="*/ 102675 w 106374"/>
              <a:gd name="connsiteY6" fmla="*/ 0 h 105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06374" h="105079">
                <a:moveTo>
                  <a:pt x="102490" y="0"/>
                </a:moveTo>
                <a:lnTo>
                  <a:pt x="57535" y="44400"/>
                </a:lnTo>
                <a:cubicBezTo>
                  <a:pt x="54390" y="49395"/>
                  <a:pt x="50135" y="53650"/>
                  <a:pt x="44955" y="56795"/>
                </a:cubicBezTo>
                <a:lnTo>
                  <a:pt x="0" y="101010"/>
                </a:lnTo>
                <a:cubicBezTo>
                  <a:pt x="7955" y="103600"/>
                  <a:pt x="16465" y="105080"/>
                  <a:pt x="25530" y="105080"/>
                </a:cubicBezTo>
                <a:cubicBezTo>
                  <a:pt x="70115" y="105080"/>
                  <a:pt x="106375" y="68820"/>
                  <a:pt x="106375" y="24235"/>
                </a:cubicBezTo>
                <a:cubicBezTo>
                  <a:pt x="106375" y="15725"/>
                  <a:pt x="105080" y="7585"/>
                  <a:pt x="102675" y="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6" name="Forma livre: Forma 165">
            <a:extLst>
              <a:ext uri="{FF2B5EF4-FFF2-40B4-BE49-F238E27FC236}">
                <a16:creationId xmlns:a16="http://schemas.microsoft.com/office/drawing/2014/main" id="{881AF190-1C43-5B15-8085-E2FF591D38E3}"/>
              </a:ext>
            </a:extLst>
          </xdr:cNvPr>
          <xdr:cNvSpPr/>
        </xdr:nvSpPr>
        <xdr:spPr>
          <a:xfrm>
            <a:off x="1722607" y="1333242"/>
            <a:ext cx="157989" cy="157619"/>
          </a:xfrm>
          <a:custGeom>
            <a:avLst/>
            <a:gdLst>
              <a:gd name="connsiteX0" fmla="*/ 80660 w 157989"/>
              <a:gd name="connsiteY0" fmla="*/ 118770 h 157619"/>
              <a:gd name="connsiteX1" fmla="*/ 42735 w 157989"/>
              <a:gd name="connsiteY1" fmla="*/ 80845 h 157619"/>
              <a:gd name="connsiteX2" fmla="*/ 80660 w 157989"/>
              <a:gd name="connsiteY2" fmla="*/ 42920 h 157619"/>
              <a:gd name="connsiteX3" fmla="*/ 118585 w 157989"/>
              <a:gd name="connsiteY3" fmla="*/ 80845 h 157619"/>
              <a:gd name="connsiteX4" fmla="*/ 112850 w 157989"/>
              <a:gd name="connsiteY4" fmla="*/ 101010 h 157619"/>
              <a:gd name="connsiteX5" fmla="*/ 157990 w 157989"/>
              <a:gd name="connsiteY5" fmla="*/ 56610 h 157619"/>
              <a:gd name="connsiteX6" fmla="*/ 80845 w 157989"/>
              <a:gd name="connsiteY6" fmla="*/ 0 h 157619"/>
              <a:gd name="connsiteX7" fmla="*/ 0 w 157989"/>
              <a:gd name="connsiteY7" fmla="*/ 80845 h 157619"/>
              <a:gd name="connsiteX8" fmla="*/ 55315 w 157989"/>
              <a:gd name="connsiteY8" fmla="*/ 157620 h 157619"/>
              <a:gd name="connsiteX9" fmla="*/ 100270 w 157989"/>
              <a:gd name="connsiteY9" fmla="*/ 113405 h 157619"/>
              <a:gd name="connsiteX10" fmla="*/ 80660 w 157989"/>
              <a:gd name="connsiteY10" fmla="*/ 118955 h 1576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57989" h="157619">
                <a:moveTo>
                  <a:pt x="80660" y="118770"/>
                </a:moveTo>
                <a:cubicBezTo>
                  <a:pt x="59755" y="118770"/>
                  <a:pt x="42735" y="101750"/>
                  <a:pt x="42735" y="80845"/>
                </a:cubicBezTo>
                <a:cubicBezTo>
                  <a:pt x="42735" y="59940"/>
                  <a:pt x="59755" y="42920"/>
                  <a:pt x="80660" y="42920"/>
                </a:cubicBezTo>
                <a:cubicBezTo>
                  <a:pt x="101565" y="42920"/>
                  <a:pt x="118585" y="59940"/>
                  <a:pt x="118585" y="80845"/>
                </a:cubicBezTo>
                <a:cubicBezTo>
                  <a:pt x="118585" y="88245"/>
                  <a:pt x="116365" y="95090"/>
                  <a:pt x="112850" y="101010"/>
                </a:cubicBezTo>
                <a:lnTo>
                  <a:pt x="157990" y="56610"/>
                </a:lnTo>
                <a:cubicBezTo>
                  <a:pt x="147630" y="23865"/>
                  <a:pt x="117105" y="0"/>
                  <a:pt x="80845" y="0"/>
                </a:cubicBezTo>
                <a:cubicBezTo>
                  <a:pt x="36260" y="0"/>
                  <a:pt x="0" y="36260"/>
                  <a:pt x="0" y="80845"/>
                </a:cubicBezTo>
                <a:cubicBezTo>
                  <a:pt x="0" y="116550"/>
                  <a:pt x="23310" y="146890"/>
                  <a:pt x="55315" y="157620"/>
                </a:cubicBezTo>
                <a:lnTo>
                  <a:pt x="100270" y="113405"/>
                </a:lnTo>
                <a:cubicBezTo>
                  <a:pt x="94535" y="116920"/>
                  <a:pt x="87875" y="118955"/>
                  <a:pt x="80660" y="118955"/>
                </a:cubicBez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7" name="Forma livre: Forma 166">
            <a:extLst>
              <a:ext uri="{FF2B5EF4-FFF2-40B4-BE49-F238E27FC236}">
                <a16:creationId xmlns:a16="http://schemas.microsoft.com/office/drawing/2014/main" id="{84CD3BD5-8B24-0DDA-DFA8-A7B1E69D4404}"/>
              </a:ext>
            </a:extLst>
          </xdr:cNvPr>
          <xdr:cNvSpPr/>
        </xdr:nvSpPr>
        <xdr:spPr>
          <a:xfrm>
            <a:off x="2202311" y="1428332"/>
            <a:ext cx="163909" cy="162984"/>
          </a:xfrm>
          <a:custGeom>
            <a:avLst/>
            <a:gdLst>
              <a:gd name="connsiteX0" fmla="*/ 112110 w 163909"/>
              <a:gd name="connsiteY0" fmla="*/ 0 h 162984"/>
              <a:gd name="connsiteX1" fmla="*/ 112110 w 163909"/>
              <a:gd name="connsiteY1" fmla="*/ 0 h 162984"/>
              <a:gd name="connsiteX2" fmla="*/ 51060 w 163909"/>
              <a:gd name="connsiteY2" fmla="*/ 38665 h 162984"/>
              <a:gd name="connsiteX3" fmla="*/ 75665 w 163909"/>
              <a:gd name="connsiteY3" fmla="*/ 38665 h 162984"/>
              <a:gd name="connsiteX4" fmla="*/ 118215 w 163909"/>
              <a:gd name="connsiteY4" fmla="*/ 76590 h 162984"/>
              <a:gd name="connsiteX5" fmla="*/ 75665 w 163909"/>
              <a:gd name="connsiteY5" fmla="*/ 115810 h 162984"/>
              <a:gd name="connsiteX6" fmla="*/ 370 w 163909"/>
              <a:gd name="connsiteY6" fmla="*/ 115810 h 162984"/>
              <a:gd name="connsiteX7" fmla="*/ 0 w 163909"/>
              <a:gd name="connsiteY7" fmla="*/ 162985 h 162984"/>
              <a:gd name="connsiteX8" fmla="*/ 75295 w 163909"/>
              <a:gd name="connsiteY8" fmla="*/ 162985 h 162984"/>
              <a:gd name="connsiteX9" fmla="*/ 163910 w 163909"/>
              <a:gd name="connsiteY9" fmla="*/ 77700 h 162984"/>
              <a:gd name="connsiteX10" fmla="*/ 111925 w 163909"/>
              <a:gd name="connsiteY10" fmla="*/ 185 h 16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3909" h="162984">
                <a:moveTo>
                  <a:pt x="112110" y="0"/>
                </a:moveTo>
                <a:lnTo>
                  <a:pt x="112110" y="0"/>
                </a:lnTo>
                <a:lnTo>
                  <a:pt x="51060" y="38665"/>
                </a:lnTo>
                <a:lnTo>
                  <a:pt x="75665" y="38665"/>
                </a:lnTo>
                <a:cubicBezTo>
                  <a:pt x="99160" y="38665"/>
                  <a:pt x="118215" y="54945"/>
                  <a:pt x="118215" y="76590"/>
                </a:cubicBezTo>
                <a:cubicBezTo>
                  <a:pt x="118215" y="98235"/>
                  <a:pt x="99160" y="115810"/>
                  <a:pt x="75665" y="115810"/>
                </a:cubicBezTo>
                <a:lnTo>
                  <a:pt x="370" y="115810"/>
                </a:lnTo>
                <a:lnTo>
                  <a:pt x="0" y="162985"/>
                </a:lnTo>
                <a:lnTo>
                  <a:pt x="75295" y="162985"/>
                </a:lnTo>
                <a:cubicBezTo>
                  <a:pt x="124135" y="162985"/>
                  <a:pt x="163910" y="124690"/>
                  <a:pt x="163910" y="77700"/>
                </a:cubicBezTo>
                <a:cubicBezTo>
                  <a:pt x="163910" y="43105"/>
                  <a:pt x="142820" y="13505"/>
                  <a:pt x="111925" y="185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8" name="Forma livre: Forma 167">
            <a:extLst>
              <a:ext uri="{FF2B5EF4-FFF2-40B4-BE49-F238E27FC236}">
                <a16:creationId xmlns:a16="http://schemas.microsoft.com/office/drawing/2014/main" id="{6DFA7808-0D15-19FE-E4C7-8BD3DE45BA80}"/>
              </a:ext>
            </a:extLst>
          </xdr:cNvPr>
          <xdr:cNvSpPr/>
        </xdr:nvSpPr>
        <xdr:spPr>
          <a:xfrm>
            <a:off x="2193986" y="1332872"/>
            <a:ext cx="164834" cy="95459"/>
          </a:xfrm>
          <a:custGeom>
            <a:avLst/>
            <a:gdLst>
              <a:gd name="connsiteX0" fmla="*/ 116920 w 164834"/>
              <a:gd name="connsiteY0" fmla="*/ 0 h 95459"/>
              <a:gd name="connsiteX1" fmla="*/ 0 w 164834"/>
              <a:gd name="connsiteY1" fmla="*/ 0 h 95459"/>
              <a:gd name="connsiteX2" fmla="*/ 0 w 164834"/>
              <a:gd name="connsiteY2" fmla="*/ 47175 h 95459"/>
              <a:gd name="connsiteX3" fmla="*/ 110445 w 164834"/>
              <a:gd name="connsiteY3" fmla="*/ 47175 h 95459"/>
              <a:gd name="connsiteX4" fmla="*/ 46435 w 164834"/>
              <a:gd name="connsiteY4" fmla="*/ 87875 h 95459"/>
              <a:gd name="connsiteX5" fmla="*/ 83805 w 164834"/>
              <a:gd name="connsiteY5" fmla="*/ 87875 h 95459"/>
              <a:gd name="connsiteX6" fmla="*/ 120250 w 164834"/>
              <a:gd name="connsiteY6" fmla="*/ 95460 h 95459"/>
              <a:gd name="connsiteX7" fmla="*/ 135790 w 164834"/>
              <a:gd name="connsiteY7" fmla="*/ 84730 h 95459"/>
              <a:gd name="connsiteX8" fmla="*/ 164835 w 164834"/>
              <a:gd name="connsiteY8" fmla="*/ 48285 h 95459"/>
              <a:gd name="connsiteX9" fmla="*/ 116735 w 164834"/>
              <a:gd name="connsiteY9" fmla="*/ 185 h 954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64834" h="95459">
                <a:moveTo>
                  <a:pt x="116920" y="0"/>
                </a:moveTo>
                <a:lnTo>
                  <a:pt x="0" y="0"/>
                </a:lnTo>
                <a:lnTo>
                  <a:pt x="0" y="47175"/>
                </a:lnTo>
                <a:lnTo>
                  <a:pt x="110445" y="47175"/>
                </a:lnTo>
                <a:cubicBezTo>
                  <a:pt x="110445" y="47175"/>
                  <a:pt x="72335" y="71780"/>
                  <a:pt x="46435" y="87875"/>
                </a:cubicBezTo>
                <a:lnTo>
                  <a:pt x="83805" y="87875"/>
                </a:lnTo>
                <a:cubicBezTo>
                  <a:pt x="96755" y="87875"/>
                  <a:pt x="109150" y="90650"/>
                  <a:pt x="120250" y="95460"/>
                </a:cubicBezTo>
                <a:cubicBezTo>
                  <a:pt x="126170" y="91575"/>
                  <a:pt x="131350" y="87875"/>
                  <a:pt x="135790" y="84730"/>
                </a:cubicBezTo>
                <a:cubicBezTo>
                  <a:pt x="153365" y="72150"/>
                  <a:pt x="164835" y="62715"/>
                  <a:pt x="164835" y="48285"/>
                </a:cubicBezTo>
                <a:cubicBezTo>
                  <a:pt x="164835" y="21830"/>
                  <a:pt x="143190" y="185"/>
                  <a:pt x="116735" y="185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9" name="Forma livre: Forma 168">
            <a:extLst>
              <a:ext uri="{FF2B5EF4-FFF2-40B4-BE49-F238E27FC236}">
                <a16:creationId xmlns:a16="http://schemas.microsoft.com/office/drawing/2014/main" id="{2855D4DC-9432-5219-43A4-DF14F7E5E35D}"/>
              </a:ext>
            </a:extLst>
          </xdr:cNvPr>
          <xdr:cNvSpPr/>
        </xdr:nvSpPr>
        <xdr:spPr>
          <a:xfrm>
            <a:off x="2202681" y="1420747"/>
            <a:ext cx="111739" cy="46065"/>
          </a:xfrm>
          <a:custGeom>
            <a:avLst/>
            <a:gdLst>
              <a:gd name="connsiteX0" fmla="*/ 111740 w 111739"/>
              <a:gd name="connsiteY0" fmla="*/ 7585 h 46065"/>
              <a:gd name="connsiteX1" fmla="*/ 75295 w 111739"/>
              <a:gd name="connsiteY1" fmla="*/ 0 h 46065"/>
              <a:gd name="connsiteX2" fmla="*/ 37925 w 111739"/>
              <a:gd name="connsiteY2" fmla="*/ 0 h 46065"/>
              <a:gd name="connsiteX3" fmla="*/ 0 w 111739"/>
              <a:gd name="connsiteY3" fmla="*/ 22940 h 46065"/>
              <a:gd name="connsiteX4" fmla="*/ 0 w 111739"/>
              <a:gd name="connsiteY4" fmla="*/ 46065 h 46065"/>
              <a:gd name="connsiteX5" fmla="*/ 50690 w 111739"/>
              <a:gd name="connsiteY5" fmla="*/ 46065 h 46065"/>
              <a:gd name="connsiteX6" fmla="*/ 111740 w 111739"/>
              <a:gd name="connsiteY6" fmla="*/ 7400 h 460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11739" h="46065">
                <a:moveTo>
                  <a:pt x="111740" y="7585"/>
                </a:moveTo>
                <a:cubicBezTo>
                  <a:pt x="100640" y="2775"/>
                  <a:pt x="88245" y="0"/>
                  <a:pt x="75295" y="0"/>
                </a:cubicBezTo>
                <a:lnTo>
                  <a:pt x="37925" y="0"/>
                </a:lnTo>
                <a:cubicBezTo>
                  <a:pt x="25345" y="7770"/>
                  <a:pt x="12210" y="15725"/>
                  <a:pt x="0" y="22940"/>
                </a:cubicBezTo>
                <a:lnTo>
                  <a:pt x="0" y="46065"/>
                </a:lnTo>
                <a:lnTo>
                  <a:pt x="50690" y="46065"/>
                </a:lnTo>
                <a:lnTo>
                  <a:pt x="111740" y="740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  <xdr:twoCellAnchor>
    <xdr:from>
      <xdr:col>5</xdr:col>
      <xdr:colOff>285749</xdr:colOff>
      <xdr:row>95</xdr:row>
      <xdr:rowOff>449036</xdr:rowOff>
    </xdr:from>
    <xdr:to>
      <xdr:col>5</xdr:col>
      <xdr:colOff>2190748</xdr:colOff>
      <xdr:row>96</xdr:row>
      <xdr:rowOff>149680</xdr:rowOff>
    </xdr:to>
    <xdr:sp macro="" textlink="">
      <xdr:nvSpPr>
        <xdr:cNvPr id="2" name="Seta: Para a Direita 1">
          <a:extLst>
            <a:ext uri="{FF2B5EF4-FFF2-40B4-BE49-F238E27FC236}">
              <a16:creationId xmlns:a16="http://schemas.microsoft.com/office/drawing/2014/main" id="{643DAFDB-CC42-D9F0-FA75-A7E8B4972FF5}"/>
            </a:ext>
          </a:extLst>
        </xdr:cNvPr>
        <xdr:cNvSpPr/>
      </xdr:nvSpPr>
      <xdr:spPr>
        <a:xfrm flipH="1">
          <a:off x="7307035" y="23635607"/>
          <a:ext cx="1904999" cy="258537"/>
        </a:xfrm>
        <a:prstGeom prst="rightArrow">
          <a:avLst/>
        </a:prstGeom>
        <a:solidFill>
          <a:srgbClr val="1D4F9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266538</xdr:colOff>
      <xdr:row>2</xdr:row>
      <xdr:rowOff>145835</xdr:rowOff>
    </xdr:from>
    <xdr:to>
      <xdr:col>3</xdr:col>
      <xdr:colOff>896700</xdr:colOff>
      <xdr:row>4</xdr:row>
      <xdr:rowOff>212884</xdr:rowOff>
    </xdr:to>
    <xdr:pic>
      <xdr:nvPicPr>
        <xdr:cNvPr id="2" name="Picture 34" descr="A logo with numbers and symbols on it&#10;&#10;Description automatically generated">
          <a:extLst>
            <a:ext uri="{FF2B5EF4-FFF2-40B4-BE49-F238E27FC236}">
              <a16:creationId xmlns:a16="http://schemas.microsoft.com/office/drawing/2014/main" id="{5C90B8E1-2C1C-4A92-BAAD-0EF936705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4" t="24337" r="70937" b="33627"/>
        <a:stretch>
          <a:fillRect/>
        </a:stretch>
      </xdr:blipFill>
      <xdr:spPr bwMode="auto">
        <a:xfrm>
          <a:off x="457038" y="594871"/>
          <a:ext cx="1977269" cy="8018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122465</xdr:colOff>
      <xdr:row>2</xdr:row>
      <xdr:rowOff>176893</xdr:rowOff>
    </xdr:from>
    <xdr:to>
      <xdr:col>3</xdr:col>
      <xdr:colOff>879662</xdr:colOff>
      <xdr:row>5</xdr:row>
      <xdr:rowOff>139274</xdr:rowOff>
    </xdr:to>
    <xdr:grpSp>
      <xdr:nvGrpSpPr>
        <xdr:cNvPr id="171" name="Agrupar 170">
          <a:extLst>
            <a:ext uri="{FF2B5EF4-FFF2-40B4-BE49-F238E27FC236}">
              <a16:creationId xmlns:a16="http://schemas.microsoft.com/office/drawing/2014/main" id="{45382F7C-0E7B-483E-A482-5D4C3FB9256A}"/>
            </a:ext>
          </a:extLst>
        </xdr:cNvPr>
        <xdr:cNvGrpSpPr/>
      </xdr:nvGrpSpPr>
      <xdr:grpSpPr>
        <a:xfrm>
          <a:off x="503465" y="515560"/>
          <a:ext cx="1572114" cy="734964"/>
          <a:chOff x="1707286" y="849521"/>
          <a:chExt cx="2505231" cy="743645"/>
        </a:xfrm>
      </xdr:grpSpPr>
      <xdr:sp macro="" textlink="">
        <xdr:nvSpPr>
          <xdr:cNvPr id="172" name="Forma livre: Forma 171">
            <a:extLst>
              <a:ext uri="{FF2B5EF4-FFF2-40B4-BE49-F238E27FC236}">
                <a16:creationId xmlns:a16="http://schemas.microsoft.com/office/drawing/2014/main" id="{71E05757-8ABE-FAA0-28F5-5BC3FE050D19}"/>
              </a:ext>
            </a:extLst>
          </xdr:cNvPr>
          <xdr:cNvSpPr/>
        </xdr:nvSpPr>
        <xdr:spPr>
          <a:xfrm>
            <a:off x="3196315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3" name="Forma livre: Forma 172">
            <a:extLst>
              <a:ext uri="{FF2B5EF4-FFF2-40B4-BE49-F238E27FC236}">
                <a16:creationId xmlns:a16="http://schemas.microsoft.com/office/drawing/2014/main" id="{5640A1C4-6E60-BDC4-0A86-E8832B4F2474}"/>
              </a:ext>
            </a:extLst>
          </xdr:cNvPr>
          <xdr:cNvSpPr/>
        </xdr:nvSpPr>
        <xdr:spPr>
          <a:xfrm>
            <a:off x="3125460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4 w 194434"/>
              <a:gd name="connsiteY1" fmla="*/ 0 h 52724"/>
              <a:gd name="connsiteX2" fmla="*/ 194434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4" y="0"/>
                </a:lnTo>
                <a:lnTo>
                  <a:pt x="194434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4" name="Forma livre: Forma 173">
            <a:extLst>
              <a:ext uri="{FF2B5EF4-FFF2-40B4-BE49-F238E27FC236}">
                <a16:creationId xmlns:a16="http://schemas.microsoft.com/office/drawing/2014/main" id="{D7D1E217-A141-27D0-2337-B21711CA2E97}"/>
              </a:ext>
            </a:extLst>
          </xdr:cNvPr>
          <xdr:cNvSpPr/>
        </xdr:nvSpPr>
        <xdr:spPr>
          <a:xfrm>
            <a:off x="2890325" y="936233"/>
            <a:ext cx="52724" cy="126539"/>
          </a:xfrm>
          <a:custGeom>
            <a:avLst/>
            <a:gdLst>
              <a:gd name="connsiteX0" fmla="*/ 0 w 52724"/>
              <a:gd name="connsiteY0" fmla="*/ 0 h 126539"/>
              <a:gd name="connsiteX1" fmla="*/ 52725 w 52724"/>
              <a:gd name="connsiteY1" fmla="*/ 0 h 126539"/>
              <a:gd name="connsiteX2" fmla="*/ 52725 w 52724"/>
              <a:gd name="connsiteY2" fmla="*/ 126540 h 126539"/>
              <a:gd name="connsiteX3" fmla="*/ 0 w 52724"/>
              <a:gd name="connsiteY3" fmla="*/ 126540 h 1265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126539">
                <a:moveTo>
                  <a:pt x="0" y="0"/>
                </a:moveTo>
                <a:lnTo>
                  <a:pt x="52725" y="0"/>
                </a:lnTo>
                <a:lnTo>
                  <a:pt x="52725" y="126540"/>
                </a:lnTo>
                <a:lnTo>
                  <a:pt x="0" y="12654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5" name="Forma livre: Forma 174">
            <a:extLst>
              <a:ext uri="{FF2B5EF4-FFF2-40B4-BE49-F238E27FC236}">
                <a16:creationId xmlns:a16="http://schemas.microsoft.com/office/drawing/2014/main" id="{45856281-A100-0BB6-0626-7647D4291F1C}"/>
              </a:ext>
            </a:extLst>
          </xdr:cNvPr>
          <xdr:cNvSpPr/>
        </xdr:nvSpPr>
        <xdr:spPr>
          <a:xfrm>
            <a:off x="2736220" y="1390407"/>
            <a:ext cx="46064" cy="60494"/>
          </a:xfrm>
          <a:custGeom>
            <a:avLst/>
            <a:gdLst>
              <a:gd name="connsiteX0" fmla="*/ 46065 w 46064"/>
              <a:gd name="connsiteY0" fmla="*/ 19425 h 60494"/>
              <a:gd name="connsiteX1" fmla="*/ 27935 w 46064"/>
              <a:gd name="connsiteY1" fmla="*/ 38850 h 60494"/>
              <a:gd name="connsiteX2" fmla="*/ 10360 w 46064"/>
              <a:gd name="connsiteY2" fmla="*/ 38850 h 60494"/>
              <a:gd name="connsiteX3" fmla="*/ 10360 w 46064"/>
              <a:gd name="connsiteY3" fmla="*/ 60495 h 60494"/>
              <a:gd name="connsiteX4" fmla="*/ 0 w 46064"/>
              <a:gd name="connsiteY4" fmla="*/ 60495 h 60494"/>
              <a:gd name="connsiteX5" fmla="*/ 0 w 46064"/>
              <a:gd name="connsiteY5" fmla="*/ 0 h 60494"/>
              <a:gd name="connsiteX6" fmla="*/ 27935 w 46064"/>
              <a:gd name="connsiteY6" fmla="*/ 0 h 60494"/>
              <a:gd name="connsiteX7" fmla="*/ 46065 w 46064"/>
              <a:gd name="connsiteY7" fmla="*/ 19425 h 60494"/>
              <a:gd name="connsiteX8" fmla="*/ 35705 w 46064"/>
              <a:gd name="connsiteY8" fmla="*/ 19425 h 60494"/>
              <a:gd name="connsiteX9" fmla="*/ 26455 w 46064"/>
              <a:gd name="connsiteY9" fmla="*/ 9990 h 60494"/>
              <a:gd name="connsiteX10" fmla="*/ 10545 w 46064"/>
              <a:gd name="connsiteY10" fmla="*/ 9990 h 60494"/>
              <a:gd name="connsiteX11" fmla="*/ 10545 w 46064"/>
              <a:gd name="connsiteY11" fmla="*/ 28675 h 60494"/>
              <a:gd name="connsiteX12" fmla="*/ 26270 w 46064"/>
              <a:gd name="connsiteY12" fmla="*/ 28675 h 60494"/>
              <a:gd name="connsiteX13" fmla="*/ 35705 w 46064"/>
              <a:gd name="connsiteY13" fmla="*/ 1942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46064" h="60494">
                <a:moveTo>
                  <a:pt x="46065" y="19425"/>
                </a:moveTo>
                <a:cubicBezTo>
                  <a:pt x="46065" y="31820"/>
                  <a:pt x="37185" y="38850"/>
                  <a:pt x="27935" y="38850"/>
                </a:cubicBez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7935" y="0"/>
                </a:lnTo>
                <a:cubicBezTo>
                  <a:pt x="37000" y="0"/>
                  <a:pt x="46065" y="7030"/>
                  <a:pt x="46065" y="19425"/>
                </a:cubicBezTo>
                <a:close/>
                <a:moveTo>
                  <a:pt x="35705" y="19425"/>
                </a:moveTo>
                <a:cubicBezTo>
                  <a:pt x="35705" y="13875"/>
                  <a:pt x="31450" y="9990"/>
                  <a:pt x="26455" y="9990"/>
                </a:cubicBezTo>
                <a:lnTo>
                  <a:pt x="10545" y="9990"/>
                </a:lnTo>
                <a:lnTo>
                  <a:pt x="10545" y="28675"/>
                </a:lnTo>
                <a:lnTo>
                  <a:pt x="26270" y="28675"/>
                </a:lnTo>
                <a:cubicBezTo>
                  <a:pt x="31450" y="28675"/>
                  <a:pt x="35705" y="24790"/>
                  <a:pt x="35705" y="1942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6" name="Forma livre: Forma 175">
            <a:extLst>
              <a:ext uri="{FF2B5EF4-FFF2-40B4-BE49-F238E27FC236}">
                <a16:creationId xmlns:a16="http://schemas.microsoft.com/office/drawing/2014/main" id="{9D4ECACC-D6C7-8F44-57AE-2FBE19D2C47B}"/>
              </a:ext>
            </a:extLst>
          </xdr:cNvPr>
          <xdr:cNvSpPr/>
        </xdr:nvSpPr>
        <xdr:spPr>
          <a:xfrm>
            <a:off x="2802450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7" name="Forma livre: Forma 176">
            <a:extLst>
              <a:ext uri="{FF2B5EF4-FFF2-40B4-BE49-F238E27FC236}">
                <a16:creationId xmlns:a16="http://schemas.microsoft.com/office/drawing/2014/main" id="{AF0ADC0E-3476-2113-6ACB-A5878B244246}"/>
              </a:ext>
            </a:extLst>
          </xdr:cNvPr>
          <xdr:cNvSpPr/>
        </xdr:nvSpPr>
        <xdr:spPr>
          <a:xfrm>
            <a:off x="2868680" y="1389667"/>
            <a:ext cx="60864" cy="62159"/>
          </a:xfrm>
          <a:custGeom>
            <a:avLst/>
            <a:gdLst>
              <a:gd name="connsiteX0" fmla="*/ 0 w 60864"/>
              <a:gd name="connsiteY0" fmla="*/ 31080 h 62159"/>
              <a:gd name="connsiteX1" fmla="*/ 30525 w 60864"/>
              <a:gd name="connsiteY1" fmla="*/ 0 h 62159"/>
              <a:gd name="connsiteX2" fmla="*/ 60865 w 60864"/>
              <a:gd name="connsiteY2" fmla="*/ 31080 h 62159"/>
              <a:gd name="connsiteX3" fmla="*/ 30525 w 60864"/>
              <a:gd name="connsiteY3" fmla="*/ 62160 h 62159"/>
              <a:gd name="connsiteX4" fmla="*/ 0 w 60864"/>
              <a:gd name="connsiteY4" fmla="*/ 31080 h 62159"/>
              <a:gd name="connsiteX5" fmla="*/ 50320 w 60864"/>
              <a:gd name="connsiteY5" fmla="*/ 31080 h 62159"/>
              <a:gd name="connsiteX6" fmla="*/ 30525 w 60864"/>
              <a:gd name="connsiteY6" fmla="*/ 10360 h 62159"/>
              <a:gd name="connsiteX7" fmla="*/ 10360 w 60864"/>
              <a:gd name="connsiteY7" fmla="*/ 31080 h 62159"/>
              <a:gd name="connsiteX8" fmla="*/ 30525 w 60864"/>
              <a:gd name="connsiteY8" fmla="*/ 51800 h 62159"/>
              <a:gd name="connsiteX9" fmla="*/ 50320 w 60864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4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470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8" name="Forma livre: Forma 177">
            <a:extLst>
              <a:ext uri="{FF2B5EF4-FFF2-40B4-BE49-F238E27FC236}">
                <a16:creationId xmlns:a16="http://schemas.microsoft.com/office/drawing/2014/main" id="{93BC3388-D01F-6D2F-2C4B-7545F264EA3A}"/>
              </a:ext>
            </a:extLst>
          </xdr:cNvPr>
          <xdr:cNvSpPr/>
        </xdr:nvSpPr>
        <xdr:spPr>
          <a:xfrm>
            <a:off x="2948970" y="1389482"/>
            <a:ext cx="59385" cy="62159"/>
          </a:xfrm>
          <a:custGeom>
            <a:avLst/>
            <a:gdLst>
              <a:gd name="connsiteX0" fmla="*/ 30525 w 59385"/>
              <a:gd name="connsiteY0" fmla="*/ 62160 h 62159"/>
              <a:gd name="connsiteX1" fmla="*/ 0 w 59385"/>
              <a:gd name="connsiteY1" fmla="*/ 31080 h 62159"/>
              <a:gd name="connsiteX2" fmla="*/ 30525 w 59385"/>
              <a:gd name="connsiteY2" fmla="*/ 0 h 62159"/>
              <a:gd name="connsiteX3" fmla="*/ 54945 w 59385"/>
              <a:gd name="connsiteY3" fmla="*/ 12025 h 62159"/>
              <a:gd name="connsiteX4" fmla="*/ 46435 w 59385"/>
              <a:gd name="connsiteY4" fmla="*/ 18130 h 62159"/>
              <a:gd name="connsiteX5" fmla="*/ 30340 w 59385"/>
              <a:gd name="connsiteY5" fmla="*/ 10175 h 62159"/>
              <a:gd name="connsiteX6" fmla="*/ 10175 w 59385"/>
              <a:gd name="connsiteY6" fmla="*/ 30895 h 62159"/>
              <a:gd name="connsiteX7" fmla="*/ 30340 w 59385"/>
              <a:gd name="connsiteY7" fmla="*/ 51615 h 62159"/>
              <a:gd name="connsiteX8" fmla="*/ 47545 w 59385"/>
              <a:gd name="connsiteY8" fmla="*/ 37185 h 62159"/>
              <a:gd name="connsiteX9" fmla="*/ 29600 w 59385"/>
              <a:gd name="connsiteY9" fmla="*/ 37185 h 62159"/>
              <a:gd name="connsiteX10" fmla="*/ 29600 w 59385"/>
              <a:gd name="connsiteY10" fmla="*/ 27750 h 62159"/>
              <a:gd name="connsiteX11" fmla="*/ 59385 w 59385"/>
              <a:gd name="connsiteY11" fmla="*/ 27750 h 62159"/>
              <a:gd name="connsiteX12" fmla="*/ 59385 w 59385"/>
              <a:gd name="connsiteY12" fmla="*/ 32375 h 62159"/>
              <a:gd name="connsiteX13" fmla="*/ 30340 w 59385"/>
              <a:gd name="connsiteY13" fmla="*/ 61975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385" h="62159">
                <a:moveTo>
                  <a:pt x="30525" y="62160"/>
                </a:move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4945" y="12025"/>
                </a:cubicBezTo>
                <a:lnTo>
                  <a:pt x="46435" y="18130"/>
                </a:lnTo>
                <a:cubicBezTo>
                  <a:pt x="42550" y="12765"/>
                  <a:pt x="36630" y="10175"/>
                  <a:pt x="30340" y="10175"/>
                </a:cubicBezTo>
                <a:cubicBezTo>
                  <a:pt x="18315" y="10175"/>
                  <a:pt x="10175" y="18870"/>
                  <a:pt x="10175" y="30895"/>
                </a:cubicBezTo>
                <a:cubicBezTo>
                  <a:pt x="10175" y="42920"/>
                  <a:pt x="18315" y="51615"/>
                  <a:pt x="30340" y="51615"/>
                </a:cubicBezTo>
                <a:cubicBezTo>
                  <a:pt x="38850" y="51615"/>
                  <a:pt x="46250" y="46435"/>
                  <a:pt x="47545" y="37185"/>
                </a:cubicBezTo>
                <a:lnTo>
                  <a:pt x="29600" y="37185"/>
                </a:lnTo>
                <a:lnTo>
                  <a:pt x="29600" y="27750"/>
                </a:lnTo>
                <a:lnTo>
                  <a:pt x="59385" y="27750"/>
                </a:lnTo>
                <a:lnTo>
                  <a:pt x="59385" y="32375"/>
                </a:lnTo>
                <a:cubicBezTo>
                  <a:pt x="58645" y="49580"/>
                  <a:pt x="47915" y="61975"/>
                  <a:pt x="30340" y="619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9" name="Forma livre: Forma 178">
            <a:extLst>
              <a:ext uri="{FF2B5EF4-FFF2-40B4-BE49-F238E27FC236}">
                <a16:creationId xmlns:a16="http://schemas.microsoft.com/office/drawing/2014/main" id="{C4B0FD9F-E132-6DF4-5A5D-88A901FF8A63}"/>
              </a:ext>
            </a:extLst>
          </xdr:cNvPr>
          <xdr:cNvSpPr/>
        </xdr:nvSpPr>
        <xdr:spPr>
          <a:xfrm>
            <a:off x="3029445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0" name="Forma livre: Forma 179">
            <a:extLst>
              <a:ext uri="{FF2B5EF4-FFF2-40B4-BE49-F238E27FC236}">
                <a16:creationId xmlns:a16="http://schemas.microsoft.com/office/drawing/2014/main" id="{4EAA692E-2575-F9C1-6A01-70262366834C}"/>
              </a:ext>
            </a:extLst>
          </xdr:cNvPr>
          <xdr:cNvSpPr/>
        </xdr:nvSpPr>
        <xdr:spPr>
          <a:xfrm>
            <a:off x="3094750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1" name="Forma livre: Forma 180">
            <a:extLst>
              <a:ext uri="{FF2B5EF4-FFF2-40B4-BE49-F238E27FC236}">
                <a16:creationId xmlns:a16="http://schemas.microsoft.com/office/drawing/2014/main" id="{36AFFE36-DB7B-51D6-95B2-4636A8BB2618}"/>
              </a:ext>
            </a:extLst>
          </xdr:cNvPr>
          <xdr:cNvSpPr/>
        </xdr:nvSpPr>
        <xdr:spPr>
          <a:xfrm>
            <a:off x="3170045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2" name="Forma livre: Forma 181">
            <a:extLst>
              <a:ext uri="{FF2B5EF4-FFF2-40B4-BE49-F238E27FC236}">
                <a16:creationId xmlns:a16="http://schemas.microsoft.com/office/drawing/2014/main" id="{8B638AB1-D119-2E44-0067-50F3937D3A4F}"/>
              </a:ext>
            </a:extLst>
          </xdr:cNvPr>
          <xdr:cNvSpPr/>
        </xdr:nvSpPr>
        <xdr:spPr>
          <a:xfrm>
            <a:off x="3248855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3" name="Forma livre: Forma 182">
            <a:extLst>
              <a:ext uri="{FF2B5EF4-FFF2-40B4-BE49-F238E27FC236}">
                <a16:creationId xmlns:a16="http://schemas.microsoft.com/office/drawing/2014/main" id="{FF76A3BF-7E25-D9B5-3976-F51B55B7F599}"/>
              </a:ext>
            </a:extLst>
          </xdr:cNvPr>
          <xdr:cNvSpPr/>
        </xdr:nvSpPr>
        <xdr:spPr>
          <a:xfrm>
            <a:off x="3351159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4" name="Forma livre: Forma 183">
            <a:extLst>
              <a:ext uri="{FF2B5EF4-FFF2-40B4-BE49-F238E27FC236}">
                <a16:creationId xmlns:a16="http://schemas.microsoft.com/office/drawing/2014/main" id="{EA30B9A9-74E8-28D5-CA08-A0DA5FF6790A}"/>
              </a:ext>
            </a:extLst>
          </xdr:cNvPr>
          <xdr:cNvSpPr/>
        </xdr:nvSpPr>
        <xdr:spPr>
          <a:xfrm>
            <a:off x="3422014" y="1389852"/>
            <a:ext cx="55129" cy="77884"/>
          </a:xfrm>
          <a:custGeom>
            <a:avLst/>
            <a:gdLst>
              <a:gd name="connsiteX0" fmla="*/ 46435 w 55129"/>
              <a:gd name="connsiteY0" fmla="*/ 43290 h 77884"/>
              <a:gd name="connsiteX1" fmla="*/ 54760 w 55129"/>
              <a:gd name="connsiteY1" fmla="*/ 49765 h 77884"/>
              <a:gd name="connsiteX2" fmla="*/ 32745 w 55129"/>
              <a:gd name="connsiteY2" fmla="*/ 61975 h 77884"/>
              <a:gd name="connsiteX3" fmla="*/ 31080 w 55129"/>
              <a:gd name="connsiteY3" fmla="*/ 64935 h 77884"/>
              <a:gd name="connsiteX4" fmla="*/ 37555 w 55129"/>
              <a:gd name="connsiteY4" fmla="*/ 71040 h 77884"/>
              <a:gd name="connsiteX5" fmla="*/ 28860 w 55129"/>
              <a:gd name="connsiteY5" fmla="*/ 77885 h 77884"/>
              <a:gd name="connsiteX6" fmla="*/ 23310 w 55129"/>
              <a:gd name="connsiteY6" fmla="*/ 76960 h 77884"/>
              <a:gd name="connsiteX7" fmla="*/ 23310 w 55129"/>
              <a:gd name="connsiteY7" fmla="*/ 71595 h 77884"/>
              <a:gd name="connsiteX8" fmla="*/ 28860 w 55129"/>
              <a:gd name="connsiteY8" fmla="*/ 72890 h 77884"/>
              <a:gd name="connsiteX9" fmla="*/ 32375 w 55129"/>
              <a:gd name="connsiteY9" fmla="*/ 71040 h 77884"/>
              <a:gd name="connsiteX10" fmla="*/ 28490 w 55129"/>
              <a:gd name="connsiteY10" fmla="*/ 69190 h 77884"/>
              <a:gd name="connsiteX11" fmla="*/ 24975 w 55129"/>
              <a:gd name="connsiteY11" fmla="*/ 69745 h 77884"/>
              <a:gd name="connsiteX12" fmla="*/ 24975 w 55129"/>
              <a:gd name="connsiteY12" fmla="*/ 65490 h 77884"/>
              <a:gd name="connsiteX13" fmla="*/ 27195 w 55129"/>
              <a:gd name="connsiteY13" fmla="*/ 61975 h 77884"/>
              <a:gd name="connsiteX14" fmla="*/ 0 w 55129"/>
              <a:gd name="connsiteY14" fmla="*/ 31080 h 77884"/>
              <a:gd name="connsiteX15" fmla="*/ 30525 w 55129"/>
              <a:gd name="connsiteY15" fmla="*/ 0 h 77884"/>
              <a:gd name="connsiteX16" fmla="*/ 55130 w 55129"/>
              <a:gd name="connsiteY16" fmla="*/ 12210 h 77884"/>
              <a:gd name="connsiteX17" fmla="*/ 46805 w 55129"/>
              <a:gd name="connsiteY17" fmla="*/ 18315 h 77884"/>
              <a:gd name="connsiteX18" fmla="*/ 30710 w 55129"/>
              <a:gd name="connsiteY18" fmla="*/ 10360 h 77884"/>
              <a:gd name="connsiteX19" fmla="*/ 10545 w 55129"/>
              <a:gd name="connsiteY19" fmla="*/ 31080 h 77884"/>
              <a:gd name="connsiteX20" fmla="*/ 30710 w 55129"/>
              <a:gd name="connsiteY20" fmla="*/ 51800 h 77884"/>
              <a:gd name="connsiteX21" fmla="*/ 46805 w 55129"/>
              <a:gd name="connsiteY21" fmla="*/ 43475 h 778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55129" h="77884">
                <a:moveTo>
                  <a:pt x="46435" y="43290"/>
                </a:moveTo>
                <a:lnTo>
                  <a:pt x="54760" y="49765"/>
                </a:lnTo>
                <a:cubicBezTo>
                  <a:pt x="49950" y="56795"/>
                  <a:pt x="42180" y="61235"/>
                  <a:pt x="32745" y="61975"/>
                </a:cubicBezTo>
                <a:lnTo>
                  <a:pt x="31080" y="64935"/>
                </a:lnTo>
                <a:cubicBezTo>
                  <a:pt x="35150" y="65675"/>
                  <a:pt x="37555" y="67710"/>
                  <a:pt x="37555" y="71040"/>
                </a:cubicBezTo>
                <a:cubicBezTo>
                  <a:pt x="37555" y="75850"/>
                  <a:pt x="34040" y="77885"/>
                  <a:pt x="28860" y="77885"/>
                </a:cubicBezTo>
                <a:cubicBezTo>
                  <a:pt x="27380" y="77885"/>
                  <a:pt x="24790" y="77515"/>
                  <a:pt x="23310" y="76960"/>
                </a:cubicBezTo>
                <a:lnTo>
                  <a:pt x="23310" y="71595"/>
                </a:lnTo>
                <a:cubicBezTo>
                  <a:pt x="24605" y="72705"/>
                  <a:pt x="27195" y="72890"/>
                  <a:pt x="28860" y="72890"/>
                </a:cubicBezTo>
                <a:cubicBezTo>
                  <a:pt x="30710" y="72890"/>
                  <a:pt x="32375" y="72335"/>
                  <a:pt x="32375" y="71040"/>
                </a:cubicBezTo>
                <a:cubicBezTo>
                  <a:pt x="32375" y="69745"/>
                  <a:pt x="30895" y="69190"/>
                  <a:pt x="28490" y="69190"/>
                </a:cubicBezTo>
                <a:cubicBezTo>
                  <a:pt x="27750" y="69190"/>
                  <a:pt x="25530" y="69375"/>
                  <a:pt x="24975" y="69745"/>
                </a:cubicBezTo>
                <a:lnTo>
                  <a:pt x="24975" y="65490"/>
                </a:lnTo>
                <a:cubicBezTo>
                  <a:pt x="24975" y="65490"/>
                  <a:pt x="27195" y="61975"/>
                  <a:pt x="27195" y="61975"/>
                </a:cubicBezTo>
                <a:cubicBezTo>
                  <a:pt x="10915" y="60495"/>
                  <a:pt x="0" y="4791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5" name="Forma livre: Forma 184">
            <a:extLst>
              <a:ext uri="{FF2B5EF4-FFF2-40B4-BE49-F238E27FC236}">
                <a16:creationId xmlns:a16="http://schemas.microsoft.com/office/drawing/2014/main" id="{B8F478AE-104C-D81E-31EF-631498E822F5}"/>
              </a:ext>
            </a:extLst>
          </xdr:cNvPr>
          <xdr:cNvSpPr/>
        </xdr:nvSpPr>
        <xdr:spPr>
          <a:xfrm>
            <a:off x="3492684" y="1374867"/>
            <a:ext cx="57164" cy="76034"/>
          </a:xfrm>
          <a:custGeom>
            <a:avLst/>
            <a:gdLst>
              <a:gd name="connsiteX0" fmla="*/ 41440 w 57164"/>
              <a:gd name="connsiteY0" fmla="*/ 64380 h 76034"/>
              <a:gd name="connsiteX1" fmla="*/ 15540 w 57164"/>
              <a:gd name="connsiteY1" fmla="*/ 64380 h 76034"/>
              <a:gd name="connsiteX2" fmla="*/ 10915 w 57164"/>
              <a:gd name="connsiteY2" fmla="*/ 76035 h 76034"/>
              <a:gd name="connsiteX3" fmla="*/ 0 w 57164"/>
              <a:gd name="connsiteY3" fmla="*/ 76035 h 76034"/>
              <a:gd name="connsiteX4" fmla="*/ 24605 w 57164"/>
              <a:gd name="connsiteY4" fmla="*/ 15540 h 76034"/>
              <a:gd name="connsiteX5" fmla="*/ 32560 w 57164"/>
              <a:gd name="connsiteY5" fmla="*/ 15540 h 76034"/>
              <a:gd name="connsiteX6" fmla="*/ 57165 w 57164"/>
              <a:gd name="connsiteY6" fmla="*/ 76035 h 76034"/>
              <a:gd name="connsiteX7" fmla="*/ 46250 w 57164"/>
              <a:gd name="connsiteY7" fmla="*/ 76035 h 76034"/>
              <a:gd name="connsiteX8" fmla="*/ 41625 w 57164"/>
              <a:gd name="connsiteY8" fmla="*/ 64380 h 76034"/>
              <a:gd name="connsiteX9" fmla="*/ 22940 w 57164"/>
              <a:gd name="connsiteY9" fmla="*/ 0 h 76034"/>
              <a:gd name="connsiteX10" fmla="*/ 29785 w 57164"/>
              <a:gd name="connsiteY10" fmla="*/ 3145 h 76034"/>
              <a:gd name="connsiteX11" fmla="*/ 33855 w 57164"/>
              <a:gd name="connsiteY11" fmla="*/ 5550 h 76034"/>
              <a:gd name="connsiteX12" fmla="*/ 37185 w 57164"/>
              <a:gd name="connsiteY12" fmla="*/ 1295 h 76034"/>
              <a:gd name="connsiteX13" fmla="*/ 43105 w 57164"/>
              <a:gd name="connsiteY13" fmla="*/ 1295 h 76034"/>
              <a:gd name="connsiteX14" fmla="*/ 33855 w 57164"/>
              <a:gd name="connsiteY14" fmla="*/ 11470 h 76034"/>
              <a:gd name="connsiteX15" fmla="*/ 27010 w 57164"/>
              <a:gd name="connsiteY15" fmla="*/ 8140 h 76034"/>
              <a:gd name="connsiteX16" fmla="*/ 23310 w 57164"/>
              <a:gd name="connsiteY16" fmla="*/ 5920 h 76034"/>
              <a:gd name="connsiteX17" fmla="*/ 20165 w 57164"/>
              <a:gd name="connsiteY17" fmla="*/ 10175 h 76034"/>
              <a:gd name="connsiteX18" fmla="*/ 14245 w 57164"/>
              <a:gd name="connsiteY18" fmla="*/ 10175 h 76034"/>
              <a:gd name="connsiteX19" fmla="*/ 23125 w 57164"/>
              <a:gd name="connsiteY19" fmla="*/ 0 h 76034"/>
              <a:gd name="connsiteX20" fmla="*/ 37740 w 57164"/>
              <a:gd name="connsiteY20" fmla="*/ 54945 h 76034"/>
              <a:gd name="connsiteX21" fmla="*/ 28490 w 57164"/>
              <a:gd name="connsiteY21" fmla="*/ 31820 h 76034"/>
              <a:gd name="connsiteX22" fmla="*/ 19240 w 57164"/>
              <a:gd name="connsiteY22" fmla="*/ 54945 h 76034"/>
              <a:gd name="connsiteX23" fmla="*/ 37740 w 57164"/>
              <a:gd name="connsiteY23" fmla="*/ 54945 h 760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57164" h="76034">
                <a:moveTo>
                  <a:pt x="41440" y="64380"/>
                </a:moveTo>
                <a:lnTo>
                  <a:pt x="15540" y="64380"/>
                </a:lnTo>
                <a:lnTo>
                  <a:pt x="10915" y="76035"/>
                </a:lnTo>
                <a:lnTo>
                  <a:pt x="0" y="76035"/>
                </a:lnTo>
                <a:lnTo>
                  <a:pt x="24605" y="15540"/>
                </a:lnTo>
                <a:lnTo>
                  <a:pt x="32560" y="15540"/>
                </a:lnTo>
                <a:lnTo>
                  <a:pt x="57165" y="76035"/>
                </a:lnTo>
                <a:lnTo>
                  <a:pt x="46250" y="76035"/>
                </a:lnTo>
                <a:lnTo>
                  <a:pt x="41625" y="64380"/>
                </a:lnTo>
                <a:close/>
                <a:moveTo>
                  <a:pt x="22940" y="0"/>
                </a:moveTo>
                <a:cubicBezTo>
                  <a:pt x="26270" y="0"/>
                  <a:pt x="28305" y="1665"/>
                  <a:pt x="29785" y="3145"/>
                </a:cubicBezTo>
                <a:cubicBezTo>
                  <a:pt x="30895" y="4255"/>
                  <a:pt x="32005" y="5550"/>
                  <a:pt x="33855" y="5550"/>
                </a:cubicBezTo>
                <a:cubicBezTo>
                  <a:pt x="36445" y="5550"/>
                  <a:pt x="37185" y="3515"/>
                  <a:pt x="37185" y="1295"/>
                </a:cubicBezTo>
                <a:lnTo>
                  <a:pt x="43105" y="1295"/>
                </a:lnTo>
                <a:cubicBezTo>
                  <a:pt x="43105" y="7030"/>
                  <a:pt x="40145" y="11470"/>
                  <a:pt x="33855" y="11470"/>
                </a:cubicBezTo>
                <a:cubicBezTo>
                  <a:pt x="30155" y="11470"/>
                  <a:pt x="28305" y="9620"/>
                  <a:pt x="27010" y="8140"/>
                </a:cubicBezTo>
                <a:cubicBezTo>
                  <a:pt x="25715" y="6845"/>
                  <a:pt x="24790" y="5920"/>
                  <a:pt x="23310" y="5920"/>
                </a:cubicBezTo>
                <a:cubicBezTo>
                  <a:pt x="20905" y="5920"/>
                  <a:pt x="20165" y="8510"/>
                  <a:pt x="20165" y="10175"/>
                </a:cubicBezTo>
                <a:lnTo>
                  <a:pt x="14245" y="10175"/>
                </a:lnTo>
                <a:cubicBezTo>
                  <a:pt x="14245" y="4440"/>
                  <a:pt x="17390" y="0"/>
                  <a:pt x="23125" y="0"/>
                </a:cubicBezTo>
                <a:close/>
                <a:moveTo>
                  <a:pt x="37740" y="54945"/>
                </a:moveTo>
                <a:lnTo>
                  <a:pt x="28490" y="31820"/>
                </a:lnTo>
                <a:lnTo>
                  <a:pt x="19240" y="54945"/>
                </a:lnTo>
                <a:lnTo>
                  <a:pt x="37740" y="5494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6" name="Forma livre: Forma 185">
            <a:extLst>
              <a:ext uri="{FF2B5EF4-FFF2-40B4-BE49-F238E27FC236}">
                <a16:creationId xmlns:a16="http://schemas.microsoft.com/office/drawing/2014/main" id="{9A26C51A-0BB9-56D4-20FE-C730EBC4496C}"/>
              </a:ext>
            </a:extLst>
          </xdr:cNvPr>
          <xdr:cNvSpPr/>
        </xdr:nvSpPr>
        <xdr:spPr>
          <a:xfrm>
            <a:off x="3563724" y="1389667"/>
            <a:ext cx="60865" cy="62159"/>
          </a:xfrm>
          <a:custGeom>
            <a:avLst/>
            <a:gdLst>
              <a:gd name="connsiteX0" fmla="*/ 0 w 60865"/>
              <a:gd name="connsiteY0" fmla="*/ 31080 h 62159"/>
              <a:gd name="connsiteX1" fmla="*/ 30525 w 60865"/>
              <a:gd name="connsiteY1" fmla="*/ 0 h 62159"/>
              <a:gd name="connsiteX2" fmla="*/ 60865 w 60865"/>
              <a:gd name="connsiteY2" fmla="*/ 31080 h 62159"/>
              <a:gd name="connsiteX3" fmla="*/ 30525 w 60865"/>
              <a:gd name="connsiteY3" fmla="*/ 62160 h 62159"/>
              <a:gd name="connsiteX4" fmla="*/ 0 w 60865"/>
              <a:gd name="connsiteY4" fmla="*/ 31080 h 62159"/>
              <a:gd name="connsiteX5" fmla="*/ 50320 w 60865"/>
              <a:gd name="connsiteY5" fmla="*/ 31080 h 62159"/>
              <a:gd name="connsiteX6" fmla="*/ 30525 w 60865"/>
              <a:gd name="connsiteY6" fmla="*/ 10360 h 62159"/>
              <a:gd name="connsiteX7" fmla="*/ 10360 w 60865"/>
              <a:gd name="connsiteY7" fmla="*/ 31080 h 62159"/>
              <a:gd name="connsiteX8" fmla="*/ 30525 w 60865"/>
              <a:gd name="connsiteY8" fmla="*/ 51800 h 62159"/>
              <a:gd name="connsiteX9" fmla="*/ 50320 w 60865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5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655" y="62160"/>
                  <a:pt x="30525" y="62160"/>
                </a:cubicBezTo>
                <a:cubicBezTo>
                  <a:pt x="12395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7" name="Forma livre: Forma 186">
            <a:extLst>
              <a:ext uri="{FF2B5EF4-FFF2-40B4-BE49-F238E27FC236}">
                <a16:creationId xmlns:a16="http://schemas.microsoft.com/office/drawing/2014/main" id="{D8549B83-9125-B0C1-5682-D5C97E397BFF}"/>
              </a:ext>
            </a:extLst>
          </xdr:cNvPr>
          <xdr:cNvSpPr/>
        </xdr:nvSpPr>
        <xdr:spPr>
          <a:xfrm>
            <a:off x="3673614" y="1389667"/>
            <a:ext cx="55129" cy="62159"/>
          </a:xfrm>
          <a:custGeom>
            <a:avLst/>
            <a:gdLst>
              <a:gd name="connsiteX0" fmla="*/ 30710 w 55129"/>
              <a:gd name="connsiteY0" fmla="*/ 10360 h 62159"/>
              <a:gd name="connsiteX1" fmla="*/ 10545 w 55129"/>
              <a:gd name="connsiteY1" fmla="*/ 31080 h 62159"/>
              <a:gd name="connsiteX2" fmla="*/ 30710 w 55129"/>
              <a:gd name="connsiteY2" fmla="*/ 51800 h 62159"/>
              <a:gd name="connsiteX3" fmla="*/ 46805 w 55129"/>
              <a:gd name="connsiteY3" fmla="*/ 43475 h 62159"/>
              <a:gd name="connsiteX4" fmla="*/ 55130 w 55129"/>
              <a:gd name="connsiteY4" fmla="*/ 49950 h 62159"/>
              <a:gd name="connsiteX5" fmla="*/ 30525 w 55129"/>
              <a:gd name="connsiteY5" fmla="*/ 62160 h 62159"/>
              <a:gd name="connsiteX6" fmla="*/ 0 w 55129"/>
              <a:gd name="connsiteY6" fmla="*/ 31080 h 62159"/>
              <a:gd name="connsiteX7" fmla="*/ 30525 w 55129"/>
              <a:gd name="connsiteY7" fmla="*/ 0 h 62159"/>
              <a:gd name="connsiteX8" fmla="*/ 55130 w 55129"/>
              <a:gd name="connsiteY8" fmla="*/ 12210 h 62159"/>
              <a:gd name="connsiteX9" fmla="*/ 46805 w 55129"/>
              <a:gd name="connsiteY9" fmla="*/ 18315 h 62159"/>
              <a:gd name="connsiteX10" fmla="*/ 30710 w 55129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29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8" name="Forma livre: Forma 187">
            <a:extLst>
              <a:ext uri="{FF2B5EF4-FFF2-40B4-BE49-F238E27FC236}">
                <a16:creationId xmlns:a16="http://schemas.microsoft.com/office/drawing/2014/main" id="{FAF575D6-6C47-C98F-3FB0-E967E5438A96}"/>
              </a:ext>
            </a:extLst>
          </xdr:cNvPr>
          <xdr:cNvSpPr/>
        </xdr:nvSpPr>
        <xdr:spPr>
          <a:xfrm>
            <a:off x="3748538" y="139040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9" name="Forma livre: Forma 188">
            <a:extLst>
              <a:ext uri="{FF2B5EF4-FFF2-40B4-BE49-F238E27FC236}">
                <a16:creationId xmlns:a16="http://schemas.microsoft.com/office/drawing/2014/main" id="{93679EA5-DABD-4318-E2FF-50911665B62A}"/>
              </a:ext>
            </a:extLst>
          </xdr:cNvPr>
          <xdr:cNvSpPr/>
        </xdr:nvSpPr>
        <xdr:spPr>
          <a:xfrm>
            <a:off x="3808848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0" name="Forma livre: Forma 189">
            <a:extLst>
              <a:ext uri="{FF2B5EF4-FFF2-40B4-BE49-F238E27FC236}">
                <a16:creationId xmlns:a16="http://schemas.microsoft.com/office/drawing/2014/main" id="{DEBAA2E6-61B8-DE28-0DBB-FF5CAAD92ED0}"/>
              </a:ext>
            </a:extLst>
          </xdr:cNvPr>
          <xdr:cNvSpPr/>
        </xdr:nvSpPr>
        <xdr:spPr>
          <a:xfrm>
            <a:off x="3841038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1" name="Forma livre: Forma 190">
            <a:extLst>
              <a:ext uri="{FF2B5EF4-FFF2-40B4-BE49-F238E27FC236}">
                <a16:creationId xmlns:a16="http://schemas.microsoft.com/office/drawing/2014/main" id="{7CD34417-1396-BDFE-8D46-1ABF3EA22E96}"/>
              </a:ext>
            </a:extLst>
          </xdr:cNvPr>
          <xdr:cNvSpPr/>
        </xdr:nvSpPr>
        <xdr:spPr>
          <a:xfrm>
            <a:off x="3919848" y="1374682"/>
            <a:ext cx="57165" cy="76219"/>
          </a:xfrm>
          <a:custGeom>
            <a:avLst/>
            <a:gdLst>
              <a:gd name="connsiteX0" fmla="*/ 41440 w 57165"/>
              <a:gd name="connsiteY0" fmla="*/ 64565 h 76219"/>
              <a:gd name="connsiteX1" fmla="*/ 15540 w 57165"/>
              <a:gd name="connsiteY1" fmla="*/ 64565 h 76219"/>
              <a:gd name="connsiteX2" fmla="*/ 10915 w 57165"/>
              <a:gd name="connsiteY2" fmla="*/ 76220 h 76219"/>
              <a:gd name="connsiteX3" fmla="*/ 0 w 57165"/>
              <a:gd name="connsiteY3" fmla="*/ 76220 h 76219"/>
              <a:gd name="connsiteX4" fmla="*/ 24605 w 57165"/>
              <a:gd name="connsiteY4" fmla="*/ 15725 h 76219"/>
              <a:gd name="connsiteX5" fmla="*/ 32560 w 57165"/>
              <a:gd name="connsiteY5" fmla="*/ 15725 h 76219"/>
              <a:gd name="connsiteX6" fmla="*/ 57165 w 57165"/>
              <a:gd name="connsiteY6" fmla="*/ 76220 h 76219"/>
              <a:gd name="connsiteX7" fmla="*/ 46250 w 57165"/>
              <a:gd name="connsiteY7" fmla="*/ 76220 h 76219"/>
              <a:gd name="connsiteX8" fmla="*/ 41625 w 57165"/>
              <a:gd name="connsiteY8" fmla="*/ 64565 h 76219"/>
              <a:gd name="connsiteX9" fmla="*/ 37740 w 57165"/>
              <a:gd name="connsiteY9" fmla="*/ 55130 h 76219"/>
              <a:gd name="connsiteX10" fmla="*/ 28490 w 57165"/>
              <a:gd name="connsiteY10" fmla="*/ 32005 h 76219"/>
              <a:gd name="connsiteX11" fmla="*/ 19240 w 57165"/>
              <a:gd name="connsiteY11" fmla="*/ 55130 h 76219"/>
              <a:gd name="connsiteX12" fmla="*/ 37740 w 57165"/>
              <a:gd name="connsiteY12" fmla="*/ 55130 h 76219"/>
              <a:gd name="connsiteX13" fmla="*/ 37740 w 57165"/>
              <a:gd name="connsiteY13" fmla="*/ 0 h 76219"/>
              <a:gd name="connsiteX14" fmla="*/ 32560 w 57165"/>
              <a:gd name="connsiteY14" fmla="*/ 9990 h 76219"/>
              <a:gd name="connsiteX15" fmla="*/ 24235 w 57165"/>
              <a:gd name="connsiteY15" fmla="*/ 9990 h 76219"/>
              <a:gd name="connsiteX16" fmla="*/ 29045 w 57165"/>
              <a:gd name="connsiteY16" fmla="*/ 0 h 76219"/>
              <a:gd name="connsiteX17" fmla="*/ 37740 w 57165"/>
              <a:gd name="connsiteY17" fmla="*/ 0 h 76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7165" h="76219">
                <a:moveTo>
                  <a:pt x="41440" y="64565"/>
                </a:moveTo>
                <a:lnTo>
                  <a:pt x="15540" y="64565"/>
                </a:lnTo>
                <a:lnTo>
                  <a:pt x="10915" y="76220"/>
                </a:lnTo>
                <a:lnTo>
                  <a:pt x="0" y="76220"/>
                </a:lnTo>
                <a:lnTo>
                  <a:pt x="24605" y="15725"/>
                </a:lnTo>
                <a:lnTo>
                  <a:pt x="32560" y="15725"/>
                </a:lnTo>
                <a:lnTo>
                  <a:pt x="57165" y="76220"/>
                </a:lnTo>
                <a:lnTo>
                  <a:pt x="46250" y="76220"/>
                </a:lnTo>
                <a:lnTo>
                  <a:pt x="41625" y="64565"/>
                </a:lnTo>
                <a:close/>
                <a:moveTo>
                  <a:pt x="37740" y="55130"/>
                </a:moveTo>
                <a:lnTo>
                  <a:pt x="28490" y="32005"/>
                </a:lnTo>
                <a:lnTo>
                  <a:pt x="19240" y="55130"/>
                </a:lnTo>
                <a:lnTo>
                  <a:pt x="37740" y="55130"/>
                </a:lnTo>
                <a:close/>
                <a:moveTo>
                  <a:pt x="37740" y="0"/>
                </a:moveTo>
                <a:lnTo>
                  <a:pt x="32560" y="9990"/>
                </a:lnTo>
                <a:lnTo>
                  <a:pt x="24235" y="9990"/>
                </a:lnTo>
                <a:lnTo>
                  <a:pt x="29045" y="0"/>
                </a:lnTo>
                <a:lnTo>
                  <a:pt x="3774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2" name="Forma livre: Forma 191">
            <a:extLst>
              <a:ext uri="{FF2B5EF4-FFF2-40B4-BE49-F238E27FC236}">
                <a16:creationId xmlns:a16="http://schemas.microsoft.com/office/drawing/2014/main" id="{C8A95112-1DDD-F64E-7A16-79D7E7D97C82}"/>
              </a:ext>
            </a:extLst>
          </xdr:cNvPr>
          <xdr:cNvSpPr/>
        </xdr:nvSpPr>
        <xdr:spPr>
          <a:xfrm>
            <a:off x="3985338" y="139040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3" name="Forma livre: Forma 192">
            <a:extLst>
              <a:ext uri="{FF2B5EF4-FFF2-40B4-BE49-F238E27FC236}">
                <a16:creationId xmlns:a16="http://schemas.microsoft.com/office/drawing/2014/main" id="{F26F2551-24FF-FD14-BAFA-55C1842E6C4C}"/>
              </a:ext>
            </a:extLst>
          </xdr:cNvPr>
          <xdr:cNvSpPr/>
        </xdr:nvSpPr>
        <xdr:spPr>
          <a:xfrm>
            <a:off x="4053233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4" name="Forma livre: Forma 193">
            <a:extLst>
              <a:ext uri="{FF2B5EF4-FFF2-40B4-BE49-F238E27FC236}">
                <a16:creationId xmlns:a16="http://schemas.microsoft.com/office/drawing/2014/main" id="{66F3FE79-11CE-5C09-3453-9F4F162F35A7}"/>
              </a:ext>
            </a:extLst>
          </xdr:cNvPr>
          <xdr:cNvSpPr/>
        </xdr:nvSpPr>
        <xdr:spPr>
          <a:xfrm>
            <a:off x="4084313" y="1389667"/>
            <a:ext cx="55130" cy="62159"/>
          </a:xfrm>
          <a:custGeom>
            <a:avLst/>
            <a:gdLst>
              <a:gd name="connsiteX0" fmla="*/ 30710 w 55130"/>
              <a:gd name="connsiteY0" fmla="*/ 10360 h 62159"/>
              <a:gd name="connsiteX1" fmla="*/ 10545 w 55130"/>
              <a:gd name="connsiteY1" fmla="*/ 31080 h 62159"/>
              <a:gd name="connsiteX2" fmla="*/ 30710 w 55130"/>
              <a:gd name="connsiteY2" fmla="*/ 51800 h 62159"/>
              <a:gd name="connsiteX3" fmla="*/ 46805 w 55130"/>
              <a:gd name="connsiteY3" fmla="*/ 43475 h 62159"/>
              <a:gd name="connsiteX4" fmla="*/ 55130 w 55130"/>
              <a:gd name="connsiteY4" fmla="*/ 49950 h 62159"/>
              <a:gd name="connsiteX5" fmla="*/ 30525 w 55130"/>
              <a:gd name="connsiteY5" fmla="*/ 62160 h 62159"/>
              <a:gd name="connsiteX6" fmla="*/ 0 w 55130"/>
              <a:gd name="connsiteY6" fmla="*/ 31080 h 62159"/>
              <a:gd name="connsiteX7" fmla="*/ 30525 w 55130"/>
              <a:gd name="connsiteY7" fmla="*/ 0 h 62159"/>
              <a:gd name="connsiteX8" fmla="*/ 55130 w 55130"/>
              <a:gd name="connsiteY8" fmla="*/ 12210 h 62159"/>
              <a:gd name="connsiteX9" fmla="*/ 46805 w 55130"/>
              <a:gd name="connsiteY9" fmla="*/ 18315 h 62159"/>
              <a:gd name="connsiteX10" fmla="*/ 30710 w 55130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30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5" name="Forma livre: Forma 194">
            <a:extLst>
              <a:ext uri="{FF2B5EF4-FFF2-40B4-BE49-F238E27FC236}">
                <a16:creationId xmlns:a16="http://schemas.microsoft.com/office/drawing/2014/main" id="{0A385987-6D8D-64B2-71FD-CD9130EED636}"/>
              </a:ext>
            </a:extLst>
          </xdr:cNvPr>
          <xdr:cNvSpPr/>
        </xdr:nvSpPr>
        <xdr:spPr>
          <a:xfrm>
            <a:off x="4155353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6" name="Forma livre: Forma 195">
            <a:extLst>
              <a:ext uri="{FF2B5EF4-FFF2-40B4-BE49-F238E27FC236}">
                <a16:creationId xmlns:a16="http://schemas.microsoft.com/office/drawing/2014/main" id="{CE27BFA2-3345-06CA-4DCF-48637313C3AE}"/>
              </a:ext>
            </a:extLst>
          </xdr:cNvPr>
          <xdr:cNvSpPr/>
        </xdr:nvSpPr>
        <xdr:spPr>
          <a:xfrm>
            <a:off x="2736220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7" name="Forma livre: Forma 196">
            <a:extLst>
              <a:ext uri="{FF2B5EF4-FFF2-40B4-BE49-F238E27FC236}">
                <a16:creationId xmlns:a16="http://schemas.microsoft.com/office/drawing/2014/main" id="{82362EDF-C6CB-EFD0-ADAB-DED86A14B6DA}"/>
              </a:ext>
            </a:extLst>
          </xdr:cNvPr>
          <xdr:cNvSpPr/>
        </xdr:nvSpPr>
        <xdr:spPr>
          <a:xfrm>
            <a:off x="282594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8" name="Forma livre: Forma 197">
            <a:extLst>
              <a:ext uri="{FF2B5EF4-FFF2-40B4-BE49-F238E27FC236}">
                <a16:creationId xmlns:a16="http://schemas.microsoft.com/office/drawing/2014/main" id="{B362CEBC-851D-0062-964F-1AE27F7B705F}"/>
              </a:ext>
            </a:extLst>
          </xdr:cNvPr>
          <xdr:cNvSpPr/>
        </xdr:nvSpPr>
        <xdr:spPr>
          <a:xfrm>
            <a:off x="2895690" y="1487717"/>
            <a:ext cx="46619" cy="61419"/>
          </a:xfrm>
          <a:custGeom>
            <a:avLst/>
            <a:gdLst>
              <a:gd name="connsiteX0" fmla="*/ 46435 w 46619"/>
              <a:gd name="connsiteY0" fmla="*/ 0 h 61419"/>
              <a:gd name="connsiteX1" fmla="*/ 46435 w 46619"/>
              <a:gd name="connsiteY1" fmla="*/ 39405 h 61419"/>
              <a:gd name="connsiteX2" fmla="*/ 23125 w 46619"/>
              <a:gd name="connsiteY2" fmla="*/ 61420 h 61419"/>
              <a:gd name="connsiteX3" fmla="*/ 0 w 46619"/>
              <a:gd name="connsiteY3" fmla="*/ 39405 h 61419"/>
              <a:gd name="connsiteX4" fmla="*/ 0 w 46619"/>
              <a:gd name="connsiteY4" fmla="*/ 0 h 61419"/>
              <a:gd name="connsiteX5" fmla="*/ 10360 w 46619"/>
              <a:gd name="connsiteY5" fmla="*/ 0 h 61419"/>
              <a:gd name="connsiteX6" fmla="*/ 10360 w 46619"/>
              <a:gd name="connsiteY6" fmla="*/ 38295 h 61419"/>
              <a:gd name="connsiteX7" fmla="*/ 23310 w 46619"/>
              <a:gd name="connsiteY7" fmla="*/ 51430 h 61419"/>
              <a:gd name="connsiteX8" fmla="*/ 36260 w 46619"/>
              <a:gd name="connsiteY8" fmla="*/ 38295 h 61419"/>
              <a:gd name="connsiteX9" fmla="*/ 36260 w 46619"/>
              <a:gd name="connsiteY9" fmla="*/ 0 h 61419"/>
              <a:gd name="connsiteX10" fmla="*/ 46620 w 46619"/>
              <a:gd name="connsiteY10" fmla="*/ 0 h 614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6619" h="61419">
                <a:moveTo>
                  <a:pt x="46435" y="0"/>
                </a:moveTo>
                <a:lnTo>
                  <a:pt x="46435" y="39405"/>
                </a:lnTo>
                <a:cubicBezTo>
                  <a:pt x="46435" y="51430"/>
                  <a:pt x="38110" y="61420"/>
                  <a:pt x="23125" y="61420"/>
                </a:cubicBezTo>
                <a:cubicBezTo>
                  <a:pt x="8140" y="61420"/>
                  <a:pt x="0" y="51430"/>
                  <a:pt x="0" y="39405"/>
                </a:cubicBezTo>
                <a:lnTo>
                  <a:pt x="0" y="0"/>
                </a:lnTo>
                <a:lnTo>
                  <a:pt x="10360" y="0"/>
                </a:lnTo>
                <a:lnTo>
                  <a:pt x="10360" y="38295"/>
                </a:lnTo>
                <a:cubicBezTo>
                  <a:pt x="10360" y="47175"/>
                  <a:pt x="15910" y="51430"/>
                  <a:pt x="23310" y="51430"/>
                </a:cubicBezTo>
                <a:cubicBezTo>
                  <a:pt x="30710" y="51430"/>
                  <a:pt x="36260" y="47360"/>
                  <a:pt x="36260" y="38295"/>
                </a:cubicBezTo>
                <a:lnTo>
                  <a:pt x="36260" y="0"/>
                </a:lnTo>
                <a:lnTo>
                  <a:pt x="4662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9" name="Forma livre: Forma 198">
            <a:extLst>
              <a:ext uri="{FF2B5EF4-FFF2-40B4-BE49-F238E27FC236}">
                <a16:creationId xmlns:a16="http://schemas.microsoft.com/office/drawing/2014/main" id="{A8A14DD3-0E69-B131-1FE9-125FF95E8B87}"/>
              </a:ext>
            </a:extLst>
          </xdr:cNvPr>
          <xdr:cNvSpPr/>
        </xdr:nvSpPr>
        <xdr:spPr>
          <a:xfrm>
            <a:off x="296210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0" name="Forma livre: Forma 199">
            <a:extLst>
              <a:ext uri="{FF2B5EF4-FFF2-40B4-BE49-F238E27FC236}">
                <a16:creationId xmlns:a16="http://schemas.microsoft.com/office/drawing/2014/main" id="{79F4E927-39F6-9F5A-4500-6B9AE33694EB}"/>
              </a:ext>
            </a:extLst>
          </xdr:cNvPr>
          <xdr:cNvSpPr/>
        </xdr:nvSpPr>
        <xdr:spPr>
          <a:xfrm>
            <a:off x="3029075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1" name="Forma livre: Forma 200">
            <a:extLst>
              <a:ext uri="{FF2B5EF4-FFF2-40B4-BE49-F238E27FC236}">
                <a16:creationId xmlns:a16="http://schemas.microsoft.com/office/drawing/2014/main" id="{C137D488-2EB5-34CC-CFE0-4F47327B383F}"/>
              </a:ext>
            </a:extLst>
          </xdr:cNvPr>
          <xdr:cNvSpPr/>
        </xdr:nvSpPr>
        <xdr:spPr>
          <a:xfrm>
            <a:off x="3096970" y="1487717"/>
            <a:ext cx="40330" cy="60494"/>
          </a:xfrm>
          <a:custGeom>
            <a:avLst/>
            <a:gdLst>
              <a:gd name="connsiteX0" fmla="*/ 10360 w 40330"/>
              <a:gd name="connsiteY0" fmla="*/ 9435 h 60494"/>
              <a:gd name="connsiteX1" fmla="*/ 10360 w 40330"/>
              <a:gd name="connsiteY1" fmla="*/ 25530 h 60494"/>
              <a:gd name="connsiteX2" fmla="*/ 38480 w 40330"/>
              <a:gd name="connsiteY2" fmla="*/ 25530 h 60494"/>
              <a:gd name="connsiteX3" fmla="*/ 38480 w 40330"/>
              <a:gd name="connsiteY3" fmla="*/ 34965 h 60494"/>
              <a:gd name="connsiteX4" fmla="*/ 10360 w 40330"/>
              <a:gd name="connsiteY4" fmla="*/ 34965 h 60494"/>
              <a:gd name="connsiteX5" fmla="*/ 10360 w 40330"/>
              <a:gd name="connsiteY5" fmla="*/ 51060 h 60494"/>
              <a:gd name="connsiteX6" fmla="*/ 40330 w 40330"/>
              <a:gd name="connsiteY6" fmla="*/ 51060 h 60494"/>
              <a:gd name="connsiteX7" fmla="*/ 40330 w 40330"/>
              <a:gd name="connsiteY7" fmla="*/ 60495 h 60494"/>
              <a:gd name="connsiteX8" fmla="*/ 0 w 40330"/>
              <a:gd name="connsiteY8" fmla="*/ 60495 h 60494"/>
              <a:gd name="connsiteX9" fmla="*/ 0 w 40330"/>
              <a:gd name="connsiteY9" fmla="*/ 0 h 60494"/>
              <a:gd name="connsiteX10" fmla="*/ 40330 w 40330"/>
              <a:gd name="connsiteY10" fmla="*/ 0 h 60494"/>
              <a:gd name="connsiteX11" fmla="*/ 40330 w 40330"/>
              <a:gd name="connsiteY11" fmla="*/ 9435 h 60494"/>
              <a:gd name="connsiteX12" fmla="*/ 10360 w 40330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30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2" name="Forma livre: Forma 201">
            <a:extLst>
              <a:ext uri="{FF2B5EF4-FFF2-40B4-BE49-F238E27FC236}">
                <a16:creationId xmlns:a16="http://schemas.microsoft.com/office/drawing/2014/main" id="{C71BECF9-0489-A64A-1053-618F3463EDD2}"/>
              </a:ext>
            </a:extLst>
          </xdr:cNvPr>
          <xdr:cNvSpPr/>
        </xdr:nvSpPr>
        <xdr:spPr>
          <a:xfrm>
            <a:off x="3158760" y="1487717"/>
            <a:ext cx="48284" cy="60494"/>
          </a:xfrm>
          <a:custGeom>
            <a:avLst/>
            <a:gdLst>
              <a:gd name="connsiteX0" fmla="*/ 48285 w 48284"/>
              <a:gd name="connsiteY0" fmla="*/ 0 h 60494"/>
              <a:gd name="connsiteX1" fmla="*/ 48285 w 48284"/>
              <a:gd name="connsiteY1" fmla="*/ 60495 h 60494"/>
              <a:gd name="connsiteX2" fmla="*/ 38295 w 48284"/>
              <a:gd name="connsiteY2" fmla="*/ 60495 h 60494"/>
              <a:gd name="connsiteX3" fmla="*/ 10360 w 48284"/>
              <a:gd name="connsiteY3" fmla="*/ 17945 h 60494"/>
              <a:gd name="connsiteX4" fmla="*/ 10360 w 48284"/>
              <a:gd name="connsiteY4" fmla="*/ 60495 h 60494"/>
              <a:gd name="connsiteX5" fmla="*/ 0 w 48284"/>
              <a:gd name="connsiteY5" fmla="*/ 60495 h 60494"/>
              <a:gd name="connsiteX6" fmla="*/ 0 w 48284"/>
              <a:gd name="connsiteY6" fmla="*/ 0 h 60494"/>
              <a:gd name="connsiteX7" fmla="*/ 9990 w 48284"/>
              <a:gd name="connsiteY7" fmla="*/ 0 h 60494"/>
              <a:gd name="connsiteX8" fmla="*/ 37925 w 48284"/>
              <a:gd name="connsiteY8" fmla="*/ 42550 h 60494"/>
              <a:gd name="connsiteX9" fmla="*/ 37925 w 48284"/>
              <a:gd name="connsiteY9" fmla="*/ 0 h 60494"/>
              <a:gd name="connsiteX10" fmla="*/ 48285 w 48284"/>
              <a:gd name="connsiteY10" fmla="*/ 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8284" h="60494">
                <a:moveTo>
                  <a:pt x="48285" y="0"/>
                </a:moveTo>
                <a:lnTo>
                  <a:pt x="48285" y="60495"/>
                </a:lnTo>
                <a:lnTo>
                  <a:pt x="38295" y="60495"/>
                </a:lnTo>
                <a:lnTo>
                  <a:pt x="10360" y="1794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9990" y="0"/>
                </a:lnTo>
                <a:lnTo>
                  <a:pt x="37925" y="42550"/>
                </a:lnTo>
                <a:lnTo>
                  <a:pt x="37925" y="0"/>
                </a:lnTo>
                <a:lnTo>
                  <a:pt x="48285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3" name="Forma livre: Forma 202">
            <a:extLst>
              <a:ext uri="{FF2B5EF4-FFF2-40B4-BE49-F238E27FC236}">
                <a16:creationId xmlns:a16="http://schemas.microsoft.com/office/drawing/2014/main" id="{4C6E6395-A99E-FF9F-8332-F6FE6E8D56A9}"/>
              </a:ext>
            </a:extLst>
          </xdr:cNvPr>
          <xdr:cNvSpPr/>
        </xdr:nvSpPr>
        <xdr:spPr>
          <a:xfrm>
            <a:off x="3227209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4" name="Forma livre: Forma 203">
            <a:extLst>
              <a:ext uri="{FF2B5EF4-FFF2-40B4-BE49-F238E27FC236}">
                <a16:creationId xmlns:a16="http://schemas.microsoft.com/office/drawing/2014/main" id="{274DF9EB-67BE-D513-78CE-352FEC42AA99}"/>
              </a:ext>
            </a:extLst>
          </xdr:cNvPr>
          <xdr:cNvSpPr/>
        </xdr:nvSpPr>
        <xdr:spPr>
          <a:xfrm>
            <a:off x="3284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5" name="Forma livre: Forma 204">
            <a:extLst>
              <a:ext uri="{FF2B5EF4-FFF2-40B4-BE49-F238E27FC236}">
                <a16:creationId xmlns:a16="http://schemas.microsoft.com/office/drawing/2014/main" id="{A5A9A606-AA05-A631-B82A-DDCE3C63D409}"/>
              </a:ext>
            </a:extLst>
          </xdr:cNvPr>
          <xdr:cNvSpPr/>
        </xdr:nvSpPr>
        <xdr:spPr>
          <a:xfrm>
            <a:off x="3359854" y="1487717"/>
            <a:ext cx="47729" cy="60494"/>
          </a:xfrm>
          <a:custGeom>
            <a:avLst/>
            <a:gdLst>
              <a:gd name="connsiteX0" fmla="*/ 47730 w 47729"/>
              <a:gd name="connsiteY0" fmla="*/ 43105 h 60494"/>
              <a:gd name="connsiteX1" fmla="*/ 29785 w 47729"/>
              <a:gd name="connsiteY1" fmla="*/ 60495 h 60494"/>
              <a:gd name="connsiteX2" fmla="*/ 0 w 47729"/>
              <a:gd name="connsiteY2" fmla="*/ 60495 h 60494"/>
              <a:gd name="connsiteX3" fmla="*/ 0 w 47729"/>
              <a:gd name="connsiteY3" fmla="*/ 0 h 60494"/>
              <a:gd name="connsiteX4" fmla="*/ 28120 w 47729"/>
              <a:gd name="connsiteY4" fmla="*/ 0 h 60494"/>
              <a:gd name="connsiteX5" fmla="*/ 45510 w 47729"/>
              <a:gd name="connsiteY5" fmla="*/ 16835 h 60494"/>
              <a:gd name="connsiteX6" fmla="*/ 39405 w 47729"/>
              <a:gd name="connsiteY6" fmla="*/ 29230 h 60494"/>
              <a:gd name="connsiteX7" fmla="*/ 47730 w 47729"/>
              <a:gd name="connsiteY7" fmla="*/ 43290 h 60494"/>
              <a:gd name="connsiteX8" fmla="*/ 10360 w 47729"/>
              <a:gd name="connsiteY8" fmla="*/ 24975 h 60494"/>
              <a:gd name="connsiteX9" fmla="*/ 26455 w 47729"/>
              <a:gd name="connsiteY9" fmla="*/ 24975 h 60494"/>
              <a:gd name="connsiteX10" fmla="*/ 34780 w 47729"/>
              <a:gd name="connsiteY10" fmla="*/ 17205 h 60494"/>
              <a:gd name="connsiteX11" fmla="*/ 26455 w 47729"/>
              <a:gd name="connsiteY11" fmla="*/ 9435 h 60494"/>
              <a:gd name="connsiteX12" fmla="*/ 10360 w 47729"/>
              <a:gd name="connsiteY12" fmla="*/ 9435 h 60494"/>
              <a:gd name="connsiteX13" fmla="*/ 10360 w 47729"/>
              <a:gd name="connsiteY13" fmla="*/ 25160 h 60494"/>
              <a:gd name="connsiteX14" fmla="*/ 37000 w 47729"/>
              <a:gd name="connsiteY14" fmla="*/ 42180 h 60494"/>
              <a:gd name="connsiteX15" fmla="*/ 28305 w 47729"/>
              <a:gd name="connsiteY15" fmla="*/ 33670 h 60494"/>
              <a:gd name="connsiteX16" fmla="*/ 10360 w 47729"/>
              <a:gd name="connsiteY16" fmla="*/ 33670 h 60494"/>
              <a:gd name="connsiteX17" fmla="*/ 10360 w 47729"/>
              <a:gd name="connsiteY17" fmla="*/ 50875 h 60494"/>
              <a:gd name="connsiteX18" fmla="*/ 28305 w 47729"/>
              <a:gd name="connsiteY18" fmla="*/ 50875 h 60494"/>
              <a:gd name="connsiteX19" fmla="*/ 37000 w 47729"/>
              <a:gd name="connsiteY19" fmla="*/ 4218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7729" h="60494">
                <a:moveTo>
                  <a:pt x="47730" y="43105"/>
                </a:moveTo>
                <a:cubicBezTo>
                  <a:pt x="47730" y="53835"/>
                  <a:pt x="39220" y="60495"/>
                  <a:pt x="2978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8120" y="0"/>
                </a:lnTo>
                <a:cubicBezTo>
                  <a:pt x="37370" y="0"/>
                  <a:pt x="45510" y="6105"/>
                  <a:pt x="45510" y="16835"/>
                </a:cubicBezTo>
                <a:cubicBezTo>
                  <a:pt x="45510" y="22755"/>
                  <a:pt x="43105" y="26825"/>
                  <a:pt x="39405" y="29230"/>
                </a:cubicBezTo>
                <a:cubicBezTo>
                  <a:pt x="44400" y="31820"/>
                  <a:pt x="47730" y="36445"/>
                  <a:pt x="47730" y="43290"/>
                </a:cubicBezTo>
                <a:close/>
                <a:moveTo>
                  <a:pt x="10360" y="24975"/>
                </a:moveTo>
                <a:lnTo>
                  <a:pt x="26455" y="24975"/>
                </a:lnTo>
                <a:cubicBezTo>
                  <a:pt x="31635" y="24975"/>
                  <a:pt x="34780" y="21830"/>
                  <a:pt x="34780" y="17205"/>
                </a:cubicBezTo>
                <a:cubicBezTo>
                  <a:pt x="34780" y="12580"/>
                  <a:pt x="31450" y="9435"/>
                  <a:pt x="26455" y="9435"/>
                </a:cubicBezTo>
                <a:lnTo>
                  <a:pt x="10360" y="9435"/>
                </a:lnTo>
                <a:lnTo>
                  <a:pt x="10360" y="25160"/>
                </a:lnTo>
                <a:close/>
                <a:moveTo>
                  <a:pt x="37000" y="42180"/>
                </a:moveTo>
                <a:cubicBezTo>
                  <a:pt x="37000" y="37370"/>
                  <a:pt x="33485" y="33670"/>
                  <a:pt x="28305" y="33670"/>
                </a:cubicBezTo>
                <a:lnTo>
                  <a:pt x="10360" y="33670"/>
                </a:lnTo>
                <a:lnTo>
                  <a:pt x="10360" y="50875"/>
                </a:lnTo>
                <a:lnTo>
                  <a:pt x="28305" y="50875"/>
                </a:lnTo>
                <a:cubicBezTo>
                  <a:pt x="33670" y="50875"/>
                  <a:pt x="37000" y="46990"/>
                  <a:pt x="37000" y="421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6" name="Forma livre: Forma 205">
            <a:extLst>
              <a:ext uri="{FF2B5EF4-FFF2-40B4-BE49-F238E27FC236}">
                <a16:creationId xmlns:a16="http://schemas.microsoft.com/office/drawing/2014/main" id="{11BFFA26-9031-61A6-F6E2-3FB21949AD30}"/>
              </a:ext>
            </a:extLst>
          </xdr:cNvPr>
          <xdr:cNvSpPr/>
        </xdr:nvSpPr>
        <xdr:spPr>
          <a:xfrm>
            <a:off x="3427194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7" name="Forma livre: Forma 206">
            <a:extLst>
              <a:ext uri="{FF2B5EF4-FFF2-40B4-BE49-F238E27FC236}">
                <a16:creationId xmlns:a16="http://schemas.microsoft.com/office/drawing/2014/main" id="{38747AFA-DDA1-5968-6AA7-7BEB30C7D3A8}"/>
              </a:ext>
            </a:extLst>
          </xdr:cNvPr>
          <xdr:cNvSpPr/>
        </xdr:nvSpPr>
        <xdr:spPr>
          <a:xfrm>
            <a:off x="3459569" y="148771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8" name="Forma livre: Forma 207">
            <a:extLst>
              <a:ext uri="{FF2B5EF4-FFF2-40B4-BE49-F238E27FC236}">
                <a16:creationId xmlns:a16="http://schemas.microsoft.com/office/drawing/2014/main" id="{E5568BEA-489C-DD2C-6F6F-5BD04B8CA9FD}"/>
              </a:ext>
            </a:extLst>
          </xdr:cNvPr>
          <xdr:cNvSpPr/>
        </xdr:nvSpPr>
        <xdr:spPr>
          <a:xfrm>
            <a:off x="3519879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9" name="Forma livre: Forma 208">
            <a:extLst>
              <a:ext uri="{FF2B5EF4-FFF2-40B4-BE49-F238E27FC236}">
                <a16:creationId xmlns:a16="http://schemas.microsoft.com/office/drawing/2014/main" id="{28085964-A283-C897-81F5-6B6CEDC9B935}"/>
              </a:ext>
            </a:extLst>
          </xdr:cNvPr>
          <xdr:cNvSpPr/>
        </xdr:nvSpPr>
        <xdr:spPr>
          <a:xfrm>
            <a:off x="3552254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0" name="Forma livre: Forma 209">
            <a:extLst>
              <a:ext uri="{FF2B5EF4-FFF2-40B4-BE49-F238E27FC236}">
                <a16:creationId xmlns:a16="http://schemas.microsoft.com/office/drawing/2014/main" id="{FAB29B73-B5A7-CCB0-5102-2417E1B0DD6F}"/>
              </a:ext>
            </a:extLst>
          </xdr:cNvPr>
          <xdr:cNvSpPr/>
        </xdr:nvSpPr>
        <xdr:spPr>
          <a:xfrm>
            <a:off x="3617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1" name="Forma livre: Forma 210">
            <a:extLst>
              <a:ext uri="{FF2B5EF4-FFF2-40B4-BE49-F238E27FC236}">
                <a16:creationId xmlns:a16="http://schemas.microsoft.com/office/drawing/2014/main" id="{060980FF-5EC8-79D1-CF47-A11F590AD0E2}"/>
              </a:ext>
            </a:extLst>
          </xdr:cNvPr>
          <xdr:cNvSpPr/>
        </xdr:nvSpPr>
        <xdr:spPr>
          <a:xfrm>
            <a:off x="3693039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2" name="Forma livre: Forma 211">
            <a:extLst>
              <a:ext uri="{FF2B5EF4-FFF2-40B4-BE49-F238E27FC236}">
                <a16:creationId xmlns:a16="http://schemas.microsoft.com/office/drawing/2014/main" id="{2F0BEB49-FABE-46F9-65F9-97B6044FB89C}"/>
              </a:ext>
            </a:extLst>
          </xdr:cNvPr>
          <xdr:cNvSpPr/>
        </xdr:nvSpPr>
        <xdr:spPr>
          <a:xfrm>
            <a:off x="3765003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3" name="Forma livre: Forma 212">
            <a:extLst>
              <a:ext uri="{FF2B5EF4-FFF2-40B4-BE49-F238E27FC236}">
                <a16:creationId xmlns:a16="http://schemas.microsoft.com/office/drawing/2014/main" id="{9371CD63-1BA6-656C-8027-FF99E2DE3B46}"/>
              </a:ext>
            </a:extLst>
          </xdr:cNvPr>
          <xdr:cNvSpPr/>
        </xdr:nvSpPr>
        <xdr:spPr>
          <a:xfrm>
            <a:off x="1907237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4" name="Forma livre: Forma 213">
            <a:extLst>
              <a:ext uri="{FF2B5EF4-FFF2-40B4-BE49-F238E27FC236}">
                <a16:creationId xmlns:a16="http://schemas.microsoft.com/office/drawing/2014/main" id="{CB4C2A9A-6D5A-1FE5-9FE2-15CFBA35D94B}"/>
              </a:ext>
            </a:extLst>
          </xdr:cNvPr>
          <xdr:cNvSpPr/>
        </xdr:nvSpPr>
        <xdr:spPr>
          <a:xfrm>
            <a:off x="2391011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5" name="Forma livre: Forma 214">
            <a:extLst>
              <a:ext uri="{FF2B5EF4-FFF2-40B4-BE49-F238E27FC236}">
                <a16:creationId xmlns:a16="http://schemas.microsoft.com/office/drawing/2014/main" id="{7579F8C4-2268-6B26-5A33-04B8FEAA2576}"/>
              </a:ext>
            </a:extLst>
          </xdr:cNvPr>
          <xdr:cNvSpPr/>
        </xdr:nvSpPr>
        <xdr:spPr>
          <a:xfrm>
            <a:off x="1707286" y="1478652"/>
            <a:ext cx="178120" cy="112294"/>
          </a:xfrm>
          <a:custGeom>
            <a:avLst/>
            <a:gdLst>
              <a:gd name="connsiteX0" fmla="*/ 74521 w 178120"/>
              <a:gd name="connsiteY0" fmla="*/ 65120 h 112294"/>
              <a:gd name="connsiteX1" fmla="*/ 144451 w 178120"/>
              <a:gd name="connsiteY1" fmla="*/ 0 h 112294"/>
              <a:gd name="connsiteX2" fmla="*/ 95796 w 178120"/>
              <a:gd name="connsiteY2" fmla="*/ 16280 h 112294"/>
              <a:gd name="connsiteX3" fmla="*/ 70266 w 178120"/>
              <a:gd name="connsiteY3" fmla="*/ 12210 h 112294"/>
              <a:gd name="connsiteX4" fmla="*/ 6441 w 178120"/>
              <a:gd name="connsiteY4" fmla="*/ 74925 h 112294"/>
              <a:gd name="connsiteX5" fmla="*/ 1631 w 178120"/>
              <a:gd name="connsiteY5" fmla="*/ 98790 h 112294"/>
              <a:gd name="connsiteX6" fmla="*/ 21611 w 178120"/>
              <a:gd name="connsiteY6" fmla="*/ 112295 h 112294"/>
              <a:gd name="connsiteX7" fmla="*/ 178121 w 178120"/>
              <a:gd name="connsiteY7" fmla="*/ 112295 h 112294"/>
              <a:gd name="connsiteX8" fmla="*/ 178121 w 178120"/>
              <a:gd name="connsiteY8" fmla="*/ 65120 h 112294"/>
              <a:gd name="connsiteX9" fmla="*/ 74521 w 178120"/>
              <a:gd name="connsiteY9" fmla="*/ 65120 h 1122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120" h="112294">
                <a:moveTo>
                  <a:pt x="74521" y="65120"/>
                </a:moveTo>
                <a:lnTo>
                  <a:pt x="144451" y="0"/>
                </a:lnTo>
                <a:cubicBezTo>
                  <a:pt x="130946" y="10175"/>
                  <a:pt x="114111" y="16280"/>
                  <a:pt x="95796" y="16280"/>
                </a:cubicBezTo>
                <a:cubicBezTo>
                  <a:pt x="86916" y="16280"/>
                  <a:pt x="78406" y="14800"/>
                  <a:pt x="70266" y="12210"/>
                </a:cubicBezTo>
                <a:lnTo>
                  <a:pt x="6441" y="74925"/>
                </a:lnTo>
                <a:cubicBezTo>
                  <a:pt x="151" y="81030"/>
                  <a:pt x="-1699" y="90650"/>
                  <a:pt x="1631" y="98790"/>
                </a:cubicBezTo>
                <a:cubicBezTo>
                  <a:pt x="4961" y="106930"/>
                  <a:pt x="12916" y="112295"/>
                  <a:pt x="21611" y="112295"/>
                </a:cubicBezTo>
                <a:lnTo>
                  <a:pt x="178121" y="112295"/>
                </a:lnTo>
                <a:lnTo>
                  <a:pt x="178121" y="65120"/>
                </a:lnTo>
                <a:lnTo>
                  <a:pt x="74521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6" name="Forma livre: Forma 215">
            <a:extLst>
              <a:ext uri="{FF2B5EF4-FFF2-40B4-BE49-F238E27FC236}">
                <a16:creationId xmlns:a16="http://schemas.microsoft.com/office/drawing/2014/main" id="{FECD7A29-C307-522F-7D98-C58B8C7AF448}"/>
              </a:ext>
            </a:extLst>
          </xdr:cNvPr>
          <xdr:cNvSpPr/>
        </xdr:nvSpPr>
        <xdr:spPr>
          <a:xfrm>
            <a:off x="2524396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7" name="Forma livre: Forma 216">
            <a:extLst>
              <a:ext uri="{FF2B5EF4-FFF2-40B4-BE49-F238E27FC236}">
                <a16:creationId xmlns:a16="http://schemas.microsoft.com/office/drawing/2014/main" id="{EDB4F594-3474-21C3-1A97-8E9279157460}"/>
              </a:ext>
            </a:extLst>
          </xdr:cNvPr>
          <xdr:cNvSpPr/>
        </xdr:nvSpPr>
        <xdr:spPr>
          <a:xfrm>
            <a:off x="2453541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5 w 194434"/>
              <a:gd name="connsiteY1" fmla="*/ 0 h 52724"/>
              <a:gd name="connsiteX2" fmla="*/ 194435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5" y="0"/>
                </a:lnTo>
                <a:lnTo>
                  <a:pt x="19443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8" name="Forma livre: Forma 217">
            <a:extLst>
              <a:ext uri="{FF2B5EF4-FFF2-40B4-BE49-F238E27FC236}">
                <a16:creationId xmlns:a16="http://schemas.microsoft.com/office/drawing/2014/main" id="{3D836C6A-892D-7505-AE17-091E262EEC4E}"/>
              </a:ext>
            </a:extLst>
          </xdr:cNvPr>
          <xdr:cNvSpPr/>
        </xdr:nvSpPr>
        <xdr:spPr>
          <a:xfrm>
            <a:off x="2524396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9" name="Forma livre: Forma 218">
            <a:extLst>
              <a:ext uri="{FF2B5EF4-FFF2-40B4-BE49-F238E27FC236}">
                <a16:creationId xmlns:a16="http://schemas.microsoft.com/office/drawing/2014/main" id="{370FC2B3-A833-07E3-7856-44E15CDB7719}"/>
              </a:ext>
            </a:extLst>
          </xdr:cNvPr>
          <xdr:cNvSpPr/>
        </xdr:nvSpPr>
        <xdr:spPr>
          <a:xfrm>
            <a:off x="3196315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0" name="Forma livre: Forma 219">
            <a:extLst>
              <a:ext uri="{FF2B5EF4-FFF2-40B4-BE49-F238E27FC236}">
                <a16:creationId xmlns:a16="http://schemas.microsoft.com/office/drawing/2014/main" id="{CC07361A-73B4-67AB-57F9-62A0DBFE67B9}"/>
              </a:ext>
            </a:extLst>
          </xdr:cNvPr>
          <xdr:cNvSpPr/>
        </xdr:nvSpPr>
        <xdr:spPr>
          <a:xfrm>
            <a:off x="2206381" y="105685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1" name="Forma livre: Forma 220">
            <a:extLst>
              <a:ext uri="{FF2B5EF4-FFF2-40B4-BE49-F238E27FC236}">
                <a16:creationId xmlns:a16="http://schemas.microsoft.com/office/drawing/2014/main" id="{B6385BE8-A9C2-0AE0-4471-354D2407B6A5}"/>
              </a:ext>
            </a:extLst>
          </xdr:cNvPr>
          <xdr:cNvSpPr/>
        </xdr:nvSpPr>
        <xdr:spPr>
          <a:xfrm>
            <a:off x="2206381" y="93771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2" name="Forma livre: Forma 221">
            <a:extLst>
              <a:ext uri="{FF2B5EF4-FFF2-40B4-BE49-F238E27FC236}">
                <a16:creationId xmlns:a16="http://schemas.microsoft.com/office/drawing/2014/main" id="{B0B1DDFC-405A-5218-E505-CAF48DEEBF9A}"/>
              </a:ext>
            </a:extLst>
          </xdr:cNvPr>
          <xdr:cNvSpPr/>
        </xdr:nvSpPr>
        <xdr:spPr>
          <a:xfrm>
            <a:off x="2276681" y="105204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3" name="Forma livre: Forma 222">
            <a:extLst>
              <a:ext uri="{FF2B5EF4-FFF2-40B4-BE49-F238E27FC236}">
                <a16:creationId xmlns:a16="http://schemas.microsoft.com/office/drawing/2014/main" id="{5B72126F-07D4-C5E0-5D37-40A957BF41E7}"/>
              </a:ext>
            </a:extLst>
          </xdr:cNvPr>
          <xdr:cNvSpPr/>
        </xdr:nvSpPr>
        <xdr:spPr>
          <a:xfrm>
            <a:off x="1707437" y="105648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4" name="Forma livre: Forma 223">
            <a:extLst>
              <a:ext uri="{FF2B5EF4-FFF2-40B4-BE49-F238E27FC236}">
                <a16:creationId xmlns:a16="http://schemas.microsoft.com/office/drawing/2014/main" id="{A15CAE1F-9E58-FBD7-2C71-030CBD79D665}"/>
              </a:ext>
            </a:extLst>
          </xdr:cNvPr>
          <xdr:cNvSpPr/>
        </xdr:nvSpPr>
        <xdr:spPr>
          <a:xfrm>
            <a:off x="1707437" y="93734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5" name="Forma livre: Forma 224">
            <a:extLst>
              <a:ext uri="{FF2B5EF4-FFF2-40B4-BE49-F238E27FC236}">
                <a16:creationId xmlns:a16="http://schemas.microsoft.com/office/drawing/2014/main" id="{B5515888-400E-CC2C-016B-F567831C9EF8}"/>
              </a:ext>
            </a:extLst>
          </xdr:cNvPr>
          <xdr:cNvSpPr/>
        </xdr:nvSpPr>
        <xdr:spPr>
          <a:xfrm>
            <a:off x="1777737" y="105167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6" name="Forma livre: Forma 225">
            <a:extLst>
              <a:ext uri="{FF2B5EF4-FFF2-40B4-BE49-F238E27FC236}">
                <a16:creationId xmlns:a16="http://schemas.microsoft.com/office/drawing/2014/main" id="{5B37B804-F574-EAE6-84D5-B60BBB6C9F10}"/>
              </a:ext>
            </a:extLst>
          </xdr:cNvPr>
          <xdr:cNvSpPr/>
        </xdr:nvSpPr>
        <xdr:spPr>
          <a:xfrm rot="17823598">
            <a:off x="3431718" y="868298"/>
            <a:ext cx="70854" cy="33299"/>
          </a:xfrm>
          <a:custGeom>
            <a:avLst/>
            <a:gdLst>
              <a:gd name="connsiteX0" fmla="*/ 0 w 70854"/>
              <a:gd name="connsiteY0" fmla="*/ 0 h 33299"/>
              <a:gd name="connsiteX1" fmla="*/ 70855 w 70854"/>
              <a:gd name="connsiteY1" fmla="*/ 0 h 33299"/>
              <a:gd name="connsiteX2" fmla="*/ 70855 w 70854"/>
              <a:gd name="connsiteY2" fmla="*/ 33300 h 33299"/>
              <a:gd name="connsiteX3" fmla="*/ 0 w 70854"/>
              <a:gd name="connsiteY3" fmla="*/ 33300 h 332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854" h="33299">
                <a:moveTo>
                  <a:pt x="0" y="0"/>
                </a:moveTo>
                <a:lnTo>
                  <a:pt x="70855" y="0"/>
                </a:lnTo>
                <a:lnTo>
                  <a:pt x="70855" y="33300"/>
                </a:lnTo>
                <a:lnTo>
                  <a:pt x="0" y="3330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7" name="Forma livre: Forma 226">
            <a:extLst>
              <a:ext uri="{FF2B5EF4-FFF2-40B4-BE49-F238E27FC236}">
                <a16:creationId xmlns:a16="http://schemas.microsoft.com/office/drawing/2014/main" id="{62184645-949F-63CF-CAAA-CA6AAD2D6A87}"/>
              </a:ext>
            </a:extLst>
          </xdr:cNvPr>
          <xdr:cNvSpPr/>
        </xdr:nvSpPr>
        <xdr:spPr>
          <a:xfrm>
            <a:off x="3582779" y="937158"/>
            <a:ext cx="126724" cy="288414"/>
          </a:xfrm>
          <a:custGeom>
            <a:avLst/>
            <a:gdLst>
              <a:gd name="connsiteX0" fmla="*/ 61790 w 126724"/>
              <a:gd name="connsiteY0" fmla="*/ 0 h 288414"/>
              <a:gd name="connsiteX1" fmla="*/ 0 w 126724"/>
              <a:gd name="connsiteY1" fmla="*/ 0 h 288414"/>
              <a:gd name="connsiteX2" fmla="*/ 96200 w 126724"/>
              <a:gd name="connsiteY2" fmla="*/ 288415 h 288414"/>
              <a:gd name="connsiteX3" fmla="*/ 126725 w 126724"/>
              <a:gd name="connsiteY3" fmla="*/ 192770 h 288414"/>
              <a:gd name="connsiteX4" fmla="*/ 61790 w 126724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6724" h="288414">
                <a:moveTo>
                  <a:pt x="61790" y="0"/>
                </a:moveTo>
                <a:lnTo>
                  <a:pt x="0" y="0"/>
                </a:lnTo>
                <a:lnTo>
                  <a:pt x="96200" y="288415"/>
                </a:lnTo>
                <a:lnTo>
                  <a:pt x="126725" y="192770"/>
                </a:lnTo>
                <a:lnTo>
                  <a:pt x="6179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8" name="Forma livre: Forma 227">
            <a:extLst>
              <a:ext uri="{FF2B5EF4-FFF2-40B4-BE49-F238E27FC236}">
                <a16:creationId xmlns:a16="http://schemas.microsoft.com/office/drawing/2014/main" id="{14E90829-24CD-5652-56C9-E432CF697A75}"/>
              </a:ext>
            </a:extLst>
          </xdr:cNvPr>
          <xdr:cNvSpPr/>
        </xdr:nvSpPr>
        <xdr:spPr>
          <a:xfrm>
            <a:off x="3709504" y="937158"/>
            <a:ext cx="125429" cy="288414"/>
          </a:xfrm>
          <a:custGeom>
            <a:avLst/>
            <a:gdLst>
              <a:gd name="connsiteX0" fmla="*/ 63640 w 125429"/>
              <a:gd name="connsiteY0" fmla="*/ 0 h 288414"/>
              <a:gd name="connsiteX1" fmla="*/ 0 w 125429"/>
              <a:gd name="connsiteY1" fmla="*/ 192770 h 288414"/>
              <a:gd name="connsiteX2" fmla="*/ 31265 w 125429"/>
              <a:gd name="connsiteY2" fmla="*/ 288415 h 288414"/>
              <a:gd name="connsiteX3" fmla="*/ 125430 w 125429"/>
              <a:gd name="connsiteY3" fmla="*/ 0 h 288414"/>
              <a:gd name="connsiteX4" fmla="*/ 63640 w 125429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5429" h="288414">
                <a:moveTo>
                  <a:pt x="63640" y="0"/>
                </a:moveTo>
                <a:lnTo>
                  <a:pt x="0" y="192770"/>
                </a:lnTo>
                <a:lnTo>
                  <a:pt x="31265" y="288415"/>
                </a:lnTo>
                <a:lnTo>
                  <a:pt x="125430" y="0"/>
                </a:lnTo>
                <a:lnTo>
                  <a:pt x="63640" y="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9" name="Forma livre: Forma 228">
            <a:extLst>
              <a:ext uri="{FF2B5EF4-FFF2-40B4-BE49-F238E27FC236}">
                <a16:creationId xmlns:a16="http://schemas.microsoft.com/office/drawing/2014/main" id="{718B0AAE-FD28-0FC4-D042-A015BBE6643B}"/>
              </a:ext>
            </a:extLst>
          </xdr:cNvPr>
          <xdr:cNvSpPr/>
        </xdr:nvSpPr>
        <xdr:spPr>
          <a:xfrm>
            <a:off x="3678979" y="1129927"/>
            <a:ext cx="61789" cy="95644"/>
          </a:xfrm>
          <a:custGeom>
            <a:avLst/>
            <a:gdLst>
              <a:gd name="connsiteX0" fmla="*/ 0 w 61789"/>
              <a:gd name="connsiteY0" fmla="*/ 95645 h 95644"/>
              <a:gd name="connsiteX1" fmla="*/ 61790 w 61789"/>
              <a:gd name="connsiteY1" fmla="*/ 95645 h 95644"/>
              <a:gd name="connsiteX2" fmla="*/ 30525 w 61789"/>
              <a:gd name="connsiteY2" fmla="*/ 0 h 95644"/>
              <a:gd name="connsiteX3" fmla="*/ 0 w 61789"/>
              <a:gd name="connsiteY3" fmla="*/ 95645 h 956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1789" h="95644">
                <a:moveTo>
                  <a:pt x="0" y="95645"/>
                </a:moveTo>
                <a:lnTo>
                  <a:pt x="61790" y="95645"/>
                </a:lnTo>
                <a:lnTo>
                  <a:pt x="30525" y="0"/>
                </a:lnTo>
                <a:lnTo>
                  <a:pt x="0" y="9564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0" name="Forma livre: Forma 229">
            <a:extLst>
              <a:ext uri="{FF2B5EF4-FFF2-40B4-BE49-F238E27FC236}">
                <a16:creationId xmlns:a16="http://schemas.microsoft.com/office/drawing/2014/main" id="{9F21A005-A828-4F32-2B34-DC8E63D97395}"/>
              </a:ext>
            </a:extLst>
          </xdr:cNvPr>
          <xdr:cNvSpPr/>
        </xdr:nvSpPr>
        <xdr:spPr>
          <a:xfrm>
            <a:off x="4121498" y="1172847"/>
            <a:ext cx="91019" cy="52724"/>
          </a:xfrm>
          <a:custGeom>
            <a:avLst/>
            <a:gdLst>
              <a:gd name="connsiteX0" fmla="*/ 0 w 91019"/>
              <a:gd name="connsiteY0" fmla="*/ 0 h 52724"/>
              <a:gd name="connsiteX1" fmla="*/ 91020 w 91019"/>
              <a:gd name="connsiteY1" fmla="*/ 0 h 52724"/>
              <a:gd name="connsiteX2" fmla="*/ 91020 w 91019"/>
              <a:gd name="connsiteY2" fmla="*/ 52725 h 52724"/>
              <a:gd name="connsiteX3" fmla="*/ 0 w 9101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019" h="52724">
                <a:moveTo>
                  <a:pt x="0" y="0"/>
                </a:moveTo>
                <a:lnTo>
                  <a:pt x="91020" y="0"/>
                </a:lnTo>
                <a:lnTo>
                  <a:pt x="9102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1" name="Forma livre: Forma 230">
            <a:extLst>
              <a:ext uri="{FF2B5EF4-FFF2-40B4-BE49-F238E27FC236}">
                <a16:creationId xmlns:a16="http://schemas.microsoft.com/office/drawing/2014/main" id="{068E6E94-0F83-C313-9C39-756A77D9378C}"/>
              </a:ext>
            </a:extLst>
          </xdr:cNvPr>
          <xdr:cNvSpPr/>
        </xdr:nvSpPr>
        <xdr:spPr>
          <a:xfrm>
            <a:off x="4068958" y="937158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89 h 235689"/>
              <a:gd name="connsiteX3" fmla="*/ 0 w 52724"/>
              <a:gd name="connsiteY3" fmla="*/ 235689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89"/>
                </a:lnTo>
                <a:lnTo>
                  <a:pt x="0" y="235689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2" name="Forma livre: Forma 231">
            <a:extLst>
              <a:ext uri="{FF2B5EF4-FFF2-40B4-BE49-F238E27FC236}">
                <a16:creationId xmlns:a16="http://schemas.microsoft.com/office/drawing/2014/main" id="{832FDA14-D909-1877-AB8F-C1343FE528C4}"/>
              </a:ext>
            </a:extLst>
          </xdr:cNvPr>
          <xdr:cNvSpPr/>
        </xdr:nvSpPr>
        <xdr:spPr>
          <a:xfrm>
            <a:off x="4068958" y="1172847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3" name="Forma livre: Forma 232">
            <a:extLst>
              <a:ext uri="{FF2B5EF4-FFF2-40B4-BE49-F238E27FC236}">
                <a16:creationId xmlns:a16="http://schemas.microsoft.com/office/drawing/2014/main" id="{D66D44F9-194B-7BC7-D34C-91D9F2E85C9E}"/>
              </a:ext>
            </a:extLst>
          </xdr:cNvPr>
          <xdr:cNvSpPr/>
        </xdr:nvSpPr>
        <xdr:spPr>
          <a:xfrm>
            <a:off x="3871008" y="1107727"/>
            <a:ext cx="149664" cy="117844"/>
          </a:xfrm>
          <a:custGeom>
            <a:avLst/>
            <a:gdLst>
              <a:gd name="connsiteX0" fmla="*/ 52540 w 149664"/>
              <a:gd name="connsiteY0" fmla="*/ 65120 h 117844"/>
              <a:gd name="connsiteX1" fmla="*/ 52540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540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65120"/>
                </a:moveTo>
                <a:lnTo>
                  <a:pt x="52540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540" y="6512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4" name="Forma livre: Forma 233">
            <a:extLst>
              <a:ext uri="{FF2B5EF4-FFF2-40B4-BE49-F238E27FC236}">
                <a16:creationId xmlns:a16="http://schemas.microsoft.com/office/drawing/2014/main" id="{A15EA395-B4AB-B2B4-9676-9F48359BBAEF}"/>
              </a:ext>
            </a:extLst>
          </xdr:cNvPr>
          <xdr:cNvSpPr/>
        </xdr:nvSpPr>
        <xdr:spPr>
          <a:xfrm>
            <a:off x="3871008" y="937158"/>
            <a:ext cx="149664" cy="117844"/>
          </a:xfrm>
          <a:custGeom>
            <a:avLst/>
            <a:gdLst>
              <a:gd name="connsiteX0" fmla="*/ 52540 w 149664"/>
              <a:gd name="connsiteY0" fmla="*/ 52725 h 117844"/>
              <a:gd name="connsiteX1" fmla="*/ 52540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540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52725"/>
                </a:moveTo>
                <a:lnTo>
                  <a:pt x="52540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54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5" name="Forma livre: Forma 234">
            <a:extLst>
              <a:ext uri="{FF2B5EF4-FFF2-40B4-BE49-F238E27FC236}">
                <a16:creationId xmlns:a16="http://schemas.microsoft.com/office/drawing/2014/main" id="{469026C9-C675-37BD-E6E4-39E5F0253E2C}"/>
              </a:ext>
            </a:extLst>
          </xdr:cNvPr>
          <xdr:cNvSpPr/>
        </xdr:nvSpPr>
        <xdr:spPr>
          <a:xfrm>
            <a:off x="3923548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6" name="Forma livre: Forma 235">
            <a:extLst>
              <a:ext uri="{FF2B5EF4-FFF2-40B4-BE49-F238E27FC236}">
                <a16:creationId xmlns:a16="http://schemas.microsoft.com/office/drawing/2014/main" id="{8C3A6001-91B0-2985-5392-9DDE73023D63}"/>
              </a:ext>
            </a:extLst>
          </xdr:cNvPr>
          <xdr:cNvSpPr/>
        </xdr:nvSpPr>
        <xdr:spPr>
          <a:xfrm>
            <a:off x="3871008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7" name="Forma livre: Forma 236">
            <a:extLst>
              <a:ext uri="{FF2B5EF4-FFF2-40B4-BE49-F238E27FC236}">
                <a16:creationId xmlns:a16="http://schemas.microsoft.com/office/drawing/2014/main" id="{2DF8E947-0108-2FD0-03F7-14DE9906BE88}"/>
              </a:ext>
            </a:extLst>
          </xdr:cNvPr>
          <xdr:cNvSpPr/>
        </xdr:nvSpPr>
        <xdr:spPr>
          <a:xfrm>
            <a:off x="2683496" y="1107727"/>
            <a:ext cx="149664" cy="117844"/>
          </a:xfrm>
          <a:custGeom>
            <a:avLst/>
            <a:gdLst>
              <a:gd name="connsiteX0" fmla="*/ 52725 w 149664"/>
              <a:gd name="connsiteY0" fmla="*/ 65120 h 117844"/>
              <a:gd name="connsiteX1" fmla="*/ 52725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725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65120"/>
                </a:moveTo>
                <a:lnTo>
                  <a:pt x="52725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725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8" name="Forma livre: Forma 237">
            <a:extLst>
              <a:ext uri="{FF2B5EF4-FFF2-40B4-BE49-F238E27FC236}">
                <a16:creationId xmlns:a16="http://schemas.microsoft.com/office/drawing/2014/main" id="{DE573CF3-0EA6-CEAD-B38A-A2AE2F68B74B}"/>
              </a:ext>
            </a:extLst>
          </xdr:cNvPr>
          <xdr:cNvSpPr/>
        </xdr:nvSpPr>
        <xdr:spPr>
          <a:xfrm>
            <a:off x="2683496" y="937158"/>
            <a:ext cx="149664" cy="117844"/>
          </a:xfrm>
          <a:custGeom>
            <a:avLst/>
            <a:gdLst>
              <a:gd name="connsiteX0" fmla="*/ 52725 w 149664"/>
              <a:gd name="connsiteY0" fmla="*/ 52725 h 117844"/>
              <a:gd name="connsiteX1" fmla="*/ 52725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725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52725"/>
                </a:moveTo>
                <a:lnTo>
                  <a:pt x="52725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725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9" name="Forma livre: Forma 238">
            <a:extLst>
              <a:ext uri="{FF2B5EF4-FFF2-40B4-BE49-F238E27FC236}">
                <a16:creationId xmlns:a16="http://schemas.microsoft.com/office/drawing/2014/main" id="{02061C03-C04A-8C01-4D1B-BA17FC56CD57}"/>
              </a:ext>
            </a:extLst>
          </xdr:cNvPr>
          <xdr:cNvSpPr/>
        </xdr:nvSpPr>
        <xdr:spPr>
          <a:xfrm>
            <a:off x="2736220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0" name="Forma livre: Forma 239">
            <a:extLst>
              <a:ext uri="{FF2B5EF4-FFF2-40B4-BE49-F238E27FC236}">
                <a16:creationId xmlns:a16="http://schemas.microsoft.com/office/drawing/2014/main" id="{C878BD9A-2269-7527-E36D-B83435BCAFA4}"/>
              </a:ext>
            </a:extLst>
          </xdr:cNvPr>
          <xdr:cNvSpPr/>
        </xdr:nvSpPr>
        <xdr:spPr>
          <a:xfrm>
            <a:off x="2683496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1" name="Forma livre: Forma 240">
            <a:extLst>
              <a:ext uri="{FF2B5EF4-FFF2-40B4-BE49-F238E27FC236}">
                <a16:creationId xmlns:a16="http://schemas.microsoft.com/office/drawing/2014/main" id="{AE5377A4-DF95-3972-E7C7-D1CBB9DEC8FA}"/>
              </a:ext>
            </a:extLst>
          </xdr:cNvPr>
          <xdr:cNvSpPr/>
        </xdr:nvSpPr>
        <xdr:spPr>
          <a:xfrm>
            <a:off x="1957742" y="937158"/>
            <a:ext cx="80844" cy="286194"/>
          </a:xfrm>
          <a:custGeom>
            <a:avLst/>
            <a:gdLst>
              <a:gd name="connsiteX0" fmla="*/ 80845 w 80844"/>
              <a:gd name="connsiteY0" fmla="*/ 286194 h 286194"/>
              <a:gd name="connsiteX1" fmla="*/ 80845 w 80844"/>
              <a:gd name="connsiteY1" fmla="*/ 232175 h 286194"/>
              <a:gd name="connsiteX2" fmla="*/ 52725 w 80844"/>
              <a:gd name="connsiteY2" fmla="*/ 184260 h 286194"/>
              <a:gd name="connsiteX3" fmla="*/ 52725 w 80844"/>
              <a:gd name="connsiteY3" fmla="*/ 0 h 286194"/>
              <a:gd name="connsiteX4" fmla="*/ 0 w 80844"/>
              <a:gd name="connsiteY4" fmla="*/ 0 h 286194"/>
              <a:gd name="connsiteX5" fmla="*/ 0 w 80844"/>
              <a:gd name="connsiteY5" fmla="*/ 183150 h 286194"/>
              <a:gd name="connsiteX6" fmla="*/ 80475 w 80844"/>
              <a:gd name="connsiteY6" fmla="*/ 286194 h 286194"/>
              <a:gd name="connsiteX7" fmla="*/ 80475 w 80844"/>
              <a:gd name="connsiteY7" fmla="*/ 286194 h 286194"/>
              <a:gd name="connsiteX8" fmla="*/ 80845 w 80844"/>
              <a:gd name="connsiteY8" fmla="*/ 286194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80845" y="286194"/>
                </a:moveTo>
                <a:lnTo>
                  <a:pt x="80845" y="232175"/>
                </a:lnTo>
                <a:cubicBezTo>
                  <a:pt x="64195" y="222740"/>
                  <a:pt x="52725" y="204795"/>
                  <a:pt x="52725" y="184260"/>
                </a:cubicBezTo>
                <a:lnTo>
                  <a:pt x="52725" y="0"/>
                </a:lnTo>
                <a:lnTo>
                  <a:pt x="0" y="0"/>
                </a:lnTo>
                <a:lnTo>
                  <a:pt x="0" y="183150"/>
                </a:lnTo>
                <a:cubicBezTo>
                  <a:pt x="0" y="232915"/>
                  <a:pt x="34225" y="274724"/>
                  <a:pt x="80475" y="286194"/>
                </a:cubicBezTo>
                <a:lnTo>
                  <a:pt x="80475" y="286194"/>
                </a:lnTo>
                <a:cubicBezTo>
                  <a:pt x="80475" y="286194"/>
                  <a:pt x="80660" y="286194"/>
                  <a:pt x="80845" y="286194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2" name="Forma livre: Forma 241">
            <a:extLst>
              <a:ext uri="{FF2B5EF4-FFF2-40B4-BE49-F238E27FC236}">
                <a16:creationId xmlns:a16="http://schemas.microsoft.com/office/drawing/2014/main" id="{D40C2891-3F75-344B-47A7-48D16612FB29}"/>
              </a:ext>
            </a:extLst>
          </xdr:cNvPr>
          <xdr:cNvSpPr/>
        </xdr:nvSpPr>
        <xdr:spPr>
          <a:xfrm>
            <a:off x="2091127" y="937158"/>
            <a:ext cx="80844" cy="286194"/>
          </a:xfrm>
          <a:custGeom>
            <a:avLst/>
            <a:gdLst>
              <a:gd name="connsiteX0" fmla="*/ 28120 w 80844"/>
              <a:gd name="connsiteY0" fmla="*/ 0 h 286194"/>
              <a:gd name="connsiteX1" fmla="*/ 28120 w 80844"/>
              <a:gd name="connsiteY1" fmla="*/ 184260 h 286194"/>
              <a:gd name="connsiteX2" fmla="*/ 0 w 80844"/>
              <a:gd name="connsiteY2" fmla="*/ 232175 h 286194"/>
              <a:gd name="connsiteX3" fmla="*/ 0 w 80844"/>
              <a:gd name="connsiteY3" fmla="*/ 286194 h 286194"/>
              <a:gd name="connsiteX4" fmla="*/ 370 w 80844"/>
              <a:gd name="connsiteY4" fmla="*/ 286194 h 286194"/>
              <a:gd name="connsiteX5" fmla="*/ 370 w 80844"/>
              <a:gd name="connsiteY5" fmla="*/ 286194 h 286194"/>
              <a:gd name="connsiteX6" fmla="*/ 80845 w 80844"/>
              <a:gd name="connsiteY6" fmla="*/ 183150 h 286194"/>
              <a:gd name="connsiteX7" fmla="*/ 80845 w 80844"/>
              <a:gd name="connsiteY7" fmla="*/ 0 h 286194"/>
              <a:gd name="connsiteX8" fmla="*/ 28120 w 80844"/>
              <a:gd name="connsiteY8" fmla="*/ 0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28120" y="0"/>
                </a:moveTo>
                <a:lnTo>
                  <a:pt x="28120" y="184260"/>
                </a:lnTo>
                <a:cubicBezTo>
                  <a:pt x="28120" y="204795"/>
                  <a:pt x="16835" y="222740"/>
                  <a:pt x="0" y="232175"/>
                </a:cubicBezTo>
                <a:lnTo>
                  <a:pt x="0" y="286194"/>
                </a:lnTo>
                <a:cubicBezTo>
                  <a:pt x="0" y="286194"/>
                  <a:pt x="185" y="286194"/>
                  <a:pt x="370" y="286194"/>
                </a:cubicBezTo>
                <a:lnTo>
                  <a:pt x="370" y="286194"/>
                </a:lnTo>
                <a:cubicBezTo>
                  <a:pt x="46620" y="274724"/>
                  <a:pt x="80845" y="232915"/>
                  <a:pt x="80845" y="183150"/>
                </a:cubicBezTo>
                <a:lnTo>
                  <a:pt x="80845" y="0"/>
                </a:lnTo>
                <a:lnTo>
                  <a:pt x="28120" y="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3" name="Forma livre: Forma 242">
            <a:extLst>
              <a:ext uri="{FF2B5EF4-FFF2-40B4-BE49-F238E27FC236}">
                <a16:creationId xmlns:a16="http://schemas.microsoft.com/office/drawing/2014/main" id="{7E8603DA-66BF-F9A2-296B-AB53D6CBF106}"/>
              </a:ext>
            </a:extLst>
          </xdr:cNvPr>
          <xdr:cNvSpPr/>
        </xdr:nvSpPr>
        <xdr:spPr>
          <a:xfrm>
            <a:off x="2038772" y="1169517"/>
            <a:ext cx="52724" cy="57349"/>
          </a:xfrm>
          <a:custGeom>
            <a:avLst/>
            <a:gdLst>
              <a:gd name="connsiteX0" fmla="*/ 52540 w 52724"/>
              <a:gd name="connsiteY0" fmla="*/ 0 h 57349"/>
              <a:gd name="connsiteX1" fmla="*/ 51245 w 52724"/>
              <a:gd name="connsiteY1" fmla="*/ 740 h 57349"/>
              <a:gd name="connsiteX2" fmla="*/ 51245 w 52724"/>
              <a:gd name="connsiteY2" fmla="*/ 740 h 57349"/>
              <a:gd name="connsiteX3" fmla="*/ 26270 w 52724"/>
              <a:gd name="connsiteY3" fmla="*/ 7215 h 57349"/>
              <a:gd name="connsiteX4" fmla="*/ 1295 w 52724"/>
              <a:gd name="connsiteY4" fmla="*/ 925 h 57349"/>
              <a:gd name="connsiteX5" fmla="*/ 1295 w 52724"/>
              <a:gd name="connsiteY5" fmla="*/ 925 h 57349"/>
              <a:gd name="connsiteX6" fmla="*/ 0 w 52724"/>
              <a:gd name="connsiteY6" fmla="*/ 185 h 57349"/>
              <a:gd name="connsiteX7" fmla="*/ 0 w 52724"/>
              <a:gd name="connsiteY7" fmla="*/ 54205 h 57349"/>
              <a:gd name="connsiteX8" fmla="*/ 25530 w 52724"/>
              <a:gd name="connsiteY8" fmla="*/ 57350 h 57349"/>
              <a:gd name="connsiteX9" fmla="*/ 27195 w 52724"/>
              <a:gd name="connsiteY9" fmla="*/ 57350 h 57349"/>
              <a:gd name="connsiteX10" fmla="*/ 52725 w 52724"/>
              <a:gd name="connsiteY10" fmla="*/ 54205 h 57349"/>
              <a:gd name="connsiteX11" fmla="*/ 52725 w 52724"/>
              <a:gd name="connsiteY11" fmla="*/ 185 h 573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2724" h="57349">
                <a:moveTo>
                  <a:pt x="52540" y="0"/>
                </a:moveTo>
                <a:cubicBezTo>
                  <a:pt x="52540" y="0"/>
                  <a:pt x="51615" y="555"/>
                  <a:pt x="51245" y="740"/>
                </a:cubicBezTo>
                <a:lnTo>
                  <a:pt x="51245" y="740"/>
                </a:lnTo>
                <a:cubicBezTo>
                  <a:pt x="43845" y="4810"/>
                  <a:pt x="35335" y="7030"/>
                  <a:pt x="26270" y="7215"/>
                </a:cubicBezTo>
                <a:cubicBezTo>
                  <a:pt x="17205" y="7215"/>
                  <a:pt x="8695" y="4810"/>
                  <a:pt x="1295" y="925"/>
                </a:cubicBezTo>
                <a:lnTo>
                  <a:pt x="1295" y="925"/>
                </a:lnTo>
                <a:cubicBezTo>
                  <a:pt x="1295" y="925"/>
                  <a:pt x="370" y="370"/>
                  <a:pt x="0" y="185"/>
                </a:cubicBezTo>
                <a:lnTo>
                  <a:pt x="0" y="54205"/>
                </a:lnTo>
                <a:cubicBezTo>
                  <a:pt x="8140" y="56240"/>
                  <a:pt x="16650" y="57350"/>
                  <a:pt x="25530" y="57350"/>
                </a:cubicBezTo>
                <a:lnTo>
                  <a:pt x="27195" y="57350"/>
                </a:lnTo>
                <a:cubicBezTo>
                  <a:pt x="36075" y="57350"/>
                  <a:pt x="44585" y="56240"/>
                  <a:pt x="52725" y="54205"/>
                </a:cubicBezTo>
                <a:lnTo>
                  <a:pt x="52725" y="18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4" name="Forma livre: Forma 243">
            <a:extLst>
              <a:ext uri="{FF2B5EF4-FFF2-40B4-BE49-F238E27FC236}">
                <a16:creationId xmlns:a16="http://schemas.microsoft.com/office/drawing/2014/main" id="{89674072-F511-E845-1726-AC0CE425914F}"/>
              </a:ext>
            </a:extLst>
          </xdr:cNvPr>
          <xdr:cNvSpPr/>
        </xdr:nvSpPr>
        <xdr:spPr>
          <a:xfrm>
            <a:off x="2942865" y="936233"/>
            <a:ext cx="161504" cy="289154"/>
          </a:xfrm>
          <a:custGeom>
            <a:avLst/>
            <a:gdLst>
              <a:gd name="connsiteX0" fmla="*/ 81215 w 161504"/>
              <a:gd name="connsiteY0" fmla="*/ 3145 h 289154"/>
              <a:gd name="connsiteX1" fmla="*/ 81215 w 161504"/>
              <a:gd name="connsiteY1" fmla="*/ 3145 h 289154"/>
              <a:gd name="connsiteX2" fmla="*/ 55315 w 161504"/>
              <a:gd name="connsiteY2" fmla="*/ 0 h 289154"/>
              <a:gd name="connsiteX3" fmla="*/ 53650 w 161504"/>
              <a:gd name="connsiteY3" fmla="*/ 0 h 289154"/>
              <a:gd name="connsiteX4" fmla="*/ 27750 w 161504"/>
              <a:gd name="connsiteY4" fmla="*/ 3145 h 289154"/>
              <a:gd name="connsiteX5" fmla="*/ 27750 w 161504"/>
              <a:gd name="connsiteY5" fmla="*/ 3145 h 289154"/>
              <a:gd name="connsiteX6" fmla="*/ 0 w 161504"/>
              <a:gd name="connsiteY6" fmla="*/ 14615 h 289154"/>
              <a:gd name="connsiteX7" fmla="*/ 0 w 161504"/>
              <a:gd name="connsiteY7" fmla="*/ 105080 h 289154"/>
              <a:gd name="connsiteX8" fmla="*/ 29415 w 161504"/>
              <a:gd name="connsiteY8" fmla="*/ 56425 h 289154"/>
              <a:gd name="connsiteX9" fmla="*/ 29415 w 161504"/>
              <a:gd name="connsiteY9" fmla="*/ 56425 h 289154"/>
              <a:gd name="connsiteX10" fmla="*/ 54390 w 161504"/>
              <a:gd name="connsiteY10" fmla="*/ 49950 h 289154"/>
              <a:gd name="connsiteX11" fmla="*/ 79365 w 161504"/>
              <a:gd name="connsiteY11" fmla="*/ 56240 h 289154"/>
              <a:gd name="connsiteX12" fmla="*/ 79365 w 161504"/>
              <a:gd name="connsiteY12" fmla="*/ 56240 h 289154"/>
              <a:gd name="connsiteX13" fmla="*/ 108780 w 161504"/>
              <a:gd name="connsiteY13" fmla="*/ 104895 h 289154"/>
              <a:gd name="connsiteX14" fmla="*/ 108780 w 161504"/>
              <a:gd name="connsiteY14" fmla="*/ 289154 h 289154"/>
              <a:gd name="connsiteX15" fmla="*/ 161505 w 161504"/>
              <a:gd name="connsiteY15" fmla="*/ 289154 h 289154"/>
              <a:gd name="connsiteX16" fmla="*/ 161505 w 161504"/>
              <a:gd name="connsiteY16" fmla="*/ 106005 h 289154"/>
              <a:gd name="connsiteX17" fmla="*/ 81030 w 161504"/>
              <a:gd name="connsiteY17" fmla="*/ 2960 h 2891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61504" h="289154">
                <a:moveTo>
                  <a:pt x="81215" y="3145"/>
                </a:moveTo>
                <a:lnTo>
                  <a:pt x="81215" y="3145"/>
                </a:lnTo>
                <a:cubicBezTo>
                  <a:pt x="72890" y="1110"/>
                  <a:pt x="64380" y="0"/>
                  <a:pt x="55315" y="0"/>
                </a:cubicBezTo>
                <a:lnTo>
                  <a:pt x="53650" y="0"/>
                </a:lnTo>
                <a:cubicBezTo>
                  <a:pt x="44770" y="0"/>
                  <a:pt x="36075" y="1110"/>
                  <a:pt x="27750" y="3145"/>
                </a:cubicBezTo>
                <a:lnTo>
                  <a:pt x="27750" y="3145"/>
                </a:lnTo>
                <a:cubicBezTo>
                  <a:pt x="17945" y="5550"/>
                  <a:pt x="8510" y="9620"/>
                  <a:pt x="0" y="14615"/>
                </a:cubicBezTo>
                <a:lnTo>
                  <a:pt x="0" y="105080"/>
                </a:lnTo>
                <a:cubicBezTo>
                  <a:pt x="0" y="83990"/>
                  <a:pt x="11840" y="65675"/>
                  <a:pt x="29415" y="56425"/>
                </a:cubicBezTo>
                <a:lnTo>
                  <a:pt x="29415" y="56425"/>
                </a:lnTo>
                <a:cubicBezTo>
                  <a:pt x="36815" y="52355"/>
                  <a:pt x="45325" y="50135"/>
                  <a:pt x="54390" y="49950"/>
                </a:cubicBezTo>
                <a:cubicBezTo>
                  <a:pt x="63455" y="49950"/>
                  <a:pt x="71965" y="52355"/>
                  <a:pt x="79365" y="56240"/>
                </a:cubicBezTo>
                <a:lnTo>
                  <a:pt x="79365" y="56240"/>
                </a:lnTo>
                <a:cubicBezTo>
                  <a:pt x="96755" y="65490"/>
                  <a:pt x="108780" y="83805"/>
                  <a:pt x="108780" y="104895"/>
                </a:cubicBezTo>
                <a:lnTo>
                  <a:pt x="108780" y="289154"/>
                </a:lnTo>
                <a:lnTo>
                  <a:pt x="161505" y="289154"/>
                </a:lnTo>
                <a:lnTo>
                  <a:pt x="161505" y="106005"/>
                </a:lnTo>
                <a:cubicBezTo>
                  <a:pt x="161505" y="56240"/>
                  <a:pt x="127280" y="14430"/>
                  <a:pt x="81030" y="2960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5" name="Forma livre: Forma 244">
            <a:extLst>
              <a:ext uri="{FF2B5EF4-FFF2-40B4-BE49-F238E27FC236}">
                <a16:creationId xmlns:a16="http://schemas.microsoft.com/office/drawing/2014/main" id="{CD33DF09-34C1-A832-5C9F-A38A0F4266CB}"/>
              </a:ext>
            </a:extLst>
          </xdr:cNvPr>
          <xdr:cNvSpPr/>
        </xdr:nvSpPr>
        <xdr:spPr>
          <a:xfrm>
            <a:off x="2890325" y="950848"/>
            <a:ext cx="52724" cy="274724"/>
          </a:xfrm>
          <a:custGeom>
            <a:avLst/>
            <a:gdLst>
              <a:gd name="connsiteX0" fmla="*/ 52725 w 52724"/>
              <a:gd name="connsiteY0" fmla="*/ 274725 h 274724"/>
              <a:gd name="connsiteX1" fmla="*/ 52725 w 52724"/>
              <a:gd name="connsiteY1" fmla="*/ 0 h 274724"/>
              <a:gd name="connsiteX2" fmla="*/ 0 w 52724"/>
              <a:gd name="connsiteY2" fmla="*/ 91575 h 274724"/>
              <a:gd name="connsiteX3" fmla="*/ 0 w 52724"/>
              <a:gd name="connsiteY3" fmla="*/ 274725 h 274724"/>
              <a:gd name="connsiteX4" fmla="*/ 52725 w 52724"/>
              <a:gd name="connsiteY4" fmla="*/ 274725 h 274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2724" h="274724">
                <a:moveTo>
                  <a:pt x="52725" y="274725"/>
                </a:moveTo>
                <a:lnTo>
                  <a:pt x="52725" y="0"/>
                </a:lnTo>
                <a:cubicBezTo>
                  <a:pt x="21275" y="18500"/>
                  <a:pt x="0" y="52540"/>
                  <a:pt x="0" y="91575"/>
                </a:cubicBezTo>
                <a:lnTo>
                  <a:pt x="0" y="274725"/>
                </a:lnTo>
                <a:lnTo>
                  <a:pt x="52725" y="274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6" name="Forma livre: Forma 245">
            <a:extLst>
              <a:ext uri="{FF2B5EF4-FFF2-40B4-BE49-F238E27FC236}">
                <a16:creationId xmlns:a16="http://schemas.microsoft.com/office/drawing/2014/main" id="{EF981080-6880-65A1-D51A-CC0BA9DD3456}"/>
              </a:ext>
            </a:extLst>
          </xdr:cNvPr>
          <xdr:cNvSpPr/>
        </xdr:nvSpPr>
        <xdr:spPr>
          <a:xfrm>
            <a:off x="3343204" y="936048"/>
            <a:ext cx="214414" cy="289524"/>
          </a:xfrm>
          <a:custGeom>
            <a:avLst/>
            <a:gdLst>
              <a:gd name="connsiteX0" fmla="*/ 52910 w 214414"/>
              <a:gd name="connsiteY0" fmla="*/ 289524 h 289524"/>
              <a:gd name="connsiteX1" fmla="*/ 52910 w 214414"/>
              <a:gd name="connsiteY1" fmla="*/ 105265 h 289524"/>
              <a:gd name="connsiteX2" fmla="*/ 82325 w 214414"/>
              <a:gd name="connsiteY2" fmla="*/ 56610 h 289524"/>
              <a:gd name="connsiteX3" fmla="*/ 82325 w 214414"/>
              <a:gd name="connsiteY3" fmla="*/ 56610 h 289524"/>
              <a:gd name="connsiteX4" fmla="*/ 107300 w 214414"/>
              <a:gd name="connsiteY4" fmla="*/ 50135 h 289524"/>
              <a:gd name="connsiteX5" fmla="*/ 132275 w 214414"/>
              <a:gd name="connsiteY5" fmla="*/ 56425 h 289524"/>
              <a:gd name="connsiteX6" fmla="*/ 132275 w 214414"/>
              <a:gd name="connsiteY6" fmla="*/ 56425 h 289524"/>
              <a:gd name="connsiteX7" fmla="*/ 161690 w 214414"/>
              <a:gd name="connsiteY7" fmla="*/ 105080 h 289524"/>
              <a:gd name="connsiteX8" fmla="*/ 161690 w 214414"/>
              <a:gd name="connsiteY8" fmla="*/ 289339 h 289524"/>
              <a:gd name="connsiteX9" fmla="*/ 214415 w 214414"/>
              <a:gd name="connsiteY9" fmla="*/ 289339 h 289524"/>
              <a:gd name="connsiteX10" fmla="*/ 214415 w 214414"/>
              <a:gd name="connsiteY10" fmla="*/ 106190 h 289524"/>
              <a:gd name="connsiteX11" fmla="*/ 133940 w 214414"/>
              <a:gd name="connsiteY11" fmla="*/ 3145 h 289524"/>
              <a:gd name="connsiteX12" fmla="*/ 133940 w 214414"/>
              <a:gd name="connsiteY12" fmla="*/ 3145 h 289524"/>
              <a:gd name="connsiteX13" fmla="*/ 108040 w 214414"/>
              <a:gd name="connsiteY13" fmla="*/ 0 h 289524"/>
              <a:gd name="connsiteX14" fmla="*/ 106375 w 214414"/>
              <a:gd name="connsiteY14" fmla="*/ 0 h 289524"/>
              <a:gd name="connsiteX15" fmla="*/ 80475 w 214414"/>
              <a:gd name="connsiteY15" fmla="*/ 3145 h 289524"/>
              <a:gd name="connsiteX16" fmla="*/ 80475 w 214414"/>
              <a:gd name="connsiteY16" fmla="*/ 3145 h 289524"/>
              <a:gd name="connsiteX17" fmla="*/ 0 w 214414"/>
              <a:gd name="connsiteY17" fmla="*/ 106190 h 289524"/>
              <a:gd name="connsiteX18" fmla="*/ 0 w 214414"/>
              <a:gd name="connsiteY18" fmla="*/ 289339 h 289524"/>
              <a:gd name="connsiteX19" fmla="*/ 52725 w 214414"/>
              <a:gd name="connsiteY19" fmla="*/ 289339 h 2895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14414" h="289524">
                <a:moveTo>
                  <a:pt x="52910" y="289524"/>
                </a:moveTo>
                <a:lnTo>
                  <a:pt x="52910" y="105265"/>
                </a:lnTo>
                <a:cubicBezTo>
                  <a:pt x="52910" y="84175"/>
                  <a:pt x="64750" y="65860"/>
                  <a:pt x="82325" y="56610"/>
                </a:cubicBezTo>
                <a:lnTo>
                  <a:pt x="82325" y="56610"/>
                </a:lnTo>
                <a:cubicBezTo>
                  <a:pt x="89725" y="52540"/>
                  <a:pt x="98235" y="50320"/>
                  <a:pt x="107300" y="50135"/>
                </a:cubicBezTo>
                <a:cubicBezTo>
                  <a:pt x="116365" y="50135"/>
                  <a:pt x="124875" y="52540"/>
                  <a:pt x="132275" y="56425"/>
                </a:cubicBezTo>
                <a:lnTo>
                  <a:pt x="132275" y="56425"/>
                </a:lnTo>
                <a:cubicBezTo>
                  <a:pt x="149665" y="65675"/>
                  <a:pt x="161690" y="83990"/>
                  <a:pt x="161690" y="105080"/>
                </a:cubicBezTo>
                <a:lnTo>
                  <a:pt x="161690" y="289339"/>
                </a:lnTo>
                <a:lnTo>
                  <a:pt x="214415" y="289339"/>
                </a:lnTo>
                <a:lnTo>
                  <a:pt x="214415" y="106190"/>
                </a:lnTo>
                <a:cubicBezTo>
                  <a:pt x="214415" y="56425"/>
                  <a:pt x="180190" y="14615"/>
                  <a:pt x="133940" y="3145"/>
                </a:cubicBezTo>
                <a:lnTo>
                  <a:pt x="133940" y="3145"/>
                </a:lnTo>
                <a:cubicBezTo>
                  <a:pt x="125615" y="1110"/>
                  <a:pt x="117105" y="0"/>
                  <a:pt x="108040" y="0"/>
                </a:cubicBezTo>
                <a:lnTo>
                  <a:pt x="106375" y="0"/>
                </a:lnTo>
                <a:cubicBezTo>
                  <a:pt x="97495" y="0"/>
                  <a:pt x="88800" y="1110"/>
                  <a:pt x="80475" y="3145"/>
                </a:cubicBezTo>
                <a:lnTo>
                  <a:pt x="80475" y="3145"/>
                </a:lnTo>
                <a:cubicBezTo>
                  <a:pt x="34225" y="14615"/>
                  <a:pt x="0" y="56425"/>
                  <a:pt x="0" y="106190"/>
                </a:cubicBezTo>
                <a:lnTo>
                  <a:pt x="0" y="289339"/>
                </a:lnTo>
                <a:lnTo>
                  <a:pt x="52725" y="289339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7" name="Forma livre: Forma 246">
            <a:extLst>
              <a:ext uri="{FF2B5EF4-FFF2-40B4-BE49-F238E27FC236}">
                <a16:creationId xmlns:a16="http://schemas.microsoft.com/office/drawing/2014/main" id="{65C8D3B8-2C56-294F-18D8-B7C68426F147}"/>
              </a:ext>
            </a:extLst>
          </xdr:cNvPr>
          <xdr:cNvSpPr/>
        </xdr:nvSpPr>
        <xdr:spPr>
          <a:xfrm>
            <a:off x="3343389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8" name="Forma livre: Forma 247">
            <a:extLst>
              <a:ext uri="{FF2B5EF4-FFF2-40B4-BE49-F238E27FC236}">
                <a16:creationId xmlns:a16="http://schemas.microsoft.com/office/drawing/2014/main" id="{89B40FF6-4F37-6E4C-655B-8E9EFBA4A7C1}"/>
              </a:ext>
            </a:extLst>
          </xdr:cNvPr>
          <xdr:cNvSpPr/>
        </xdr:nvSpPr>
        <xdr:spPr>
          <a:xfrm>
            <a:off x="3504894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9" name="Forma livre: Forma 248">
            <a:extLst>
              <a:ext uri="{FF2B5EF4-FFF2-40B4-BE49-F238E27FC236}">
                <a16:creationId xmlns:a16="http://schemas.microsoft.com/office/drawing/2014/main" id="{57D1B942-148A-6EEF-A16C-3B13C8F9107E}"/>
              </a:ext>
            </a:extLst>
          </xdr:cNvPr>
          <xdr:cNvSpPr/>
        </xdr:nvSpPr>
        <xdr:spPr>
          <a:xfrm>
            <a:off x="3396114" y="1055002"/>
            <a:ext cx="108779" cy="53279"/>
          </a:xfrm>
          <a:custGeom>
            <a:avLst/>
            <a:gdLst>
              <a:gd name="connsiteX0" fmla="*/ 0 w 108779"/>
              <a:gd name="connsiteY0" fmla="*/ 0 h 53279"/>
              <a:gd name="connsiteX1" fmla="*/ 108780 w 108779"/>
              <a:gd name="connsiteY1" fmla="*/ 0 h 53279"/>
              <a:gd name="connsiteX2" fmla="*/ 108780 w 108779"/>
              <a:gd name="connsiteY2" fmla="*/ 53280 h 53279"/>
              <a:gd name="connsiteX3" fmla="*/ 0 w 108779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8779" h="53279">
                <a:moveTo>
                  <a:pt x="0" y="0"/>
                </a:moveTo>
                <a:lnTo>
                  <a:pt x="108780" y="0"/>
                </a:lnTo>
                <a:lnTo>
                  <a:pt x="108780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0" name="Forma livre: Forma 249">
            <a:extLst>
              <a:ext uri="{FF2B5EF4-FFF2-40B4-BE49-F238E27FC236}">
                <a16:creationId xmlns:a16="http://schemas.microsoft.com/office/drawing/2014/main" id="{B99F8994-CB13-8279-5B3E-58EF3C42E3CA}"/>
              </a:ext>
            </a:extLst>
          </xdr:cNvPr>
          <xdr:cNvSpPr/>
        </xdr:nvSpPr>
        <xdr:spPr>
          <a:xfrm>
            <a:off x="1777737" y="1389852"/>
            <a:ext cx="106374" cy="105079"/>
          </a:xfrm>
          <a:custGeom>
            <a:avLst/>
            <a:gdLst>
              <a:gd name="connsiteX0" fmla="*/ 102490 w 106374"/>
              <a:gd name="connsiteY0" fmla="*/ 0 h 105079"/>
              <a:gd name="connsiteX1" fmla="*/ 57535 w 106374"/>
              <a:gd name="connsiteY1" fmla="*/ 44400 h 105079"/>
              <a:gd name="connsiteX2" fmla="*/ 44955 w 106374"/>
              <a:gd name="connsiteY2" fmla="*/ 56795 h 105079"/>
              <a:gd name="connsiteX3" fmla="*/ 0 w 106374"/>
              <a:gd name="connsiteY3" fmla="*/ 101010 h 105079"/>
              <a:gd name="connsiteX4" fmla="*/ 25530 w 106374"/>
              <a:gd name="connsiteY4" fmla="*/ 105080 h 105079"/>
              <a:gd name="connsiteX5" fmla="*/ 106375 w 106374"/>
              <a:gd name="connsiteY5" fmla="*/ 24235 h 105079"/>
              <a:gd name="connsiteX6" fmla="*/ 102675 w 106374"/>
              <a:gd name="connsiteY6" fmla="*/ 0 h 105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06374" h="105079">
                <a:moveTo>
                  <a:pt x="102490" y="0"/>
                </a:moveTo>
                <a:lnTo>
                  <a:pt x="57535" y="44400"/>
                </a:lnTo>
                <a:cubicBezTo>
                  <a:pt x="54390" y="49395"/>
                  <a:pt x="50135" y="53650"/>
                  <a:pt x="44955" y="56795"/>
                </a:cubicBezTo>
                <a:lnTo>
                  <a:pt x="0" y="101010"/>
                </a:lnTo>
                <a:cubicBezTo>
                  <a:pt x="7955" y="103600"/>
                  <a:pt x="16465" y="105080"/>
                  <a:pt x="25530" y="105080"/>
                </a:cubicBezTo>
                <a:cubicBezTo>
                  <a:pt x="70115" y="105080"/>
                  <a:pt x="106375" y="68820"/>
                  <a:pt x="106375" y="24235"/>
                </a:cubicBezTo>
                <a:cubicBezTo>
                  <a:pt x="106375" y="15725"/>
                  <a:pt x="105080" y="7585"/>
                  <a:pt x="102675" y="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1" name="Forma livre: Forma 250">
            <a:extLst>
              <a:ext uri="{FF2B5EF4-FFF2-40B4-BE49-F238E27FC236}">
                <a16:creationId xmlns:a16="http://schemas.microsoft.com/office/drawing/2014/main" id="{96C323A0-6929-0268-1DB5-CC7844DEC966}"/>
              </a:ext>
            </a:extLst>
          </xdr:cNvPr>
          <xdr:cNvSpPr/>
        </xdr:nvSpPr>
        <xdr:spPr>
          <a:xfrm>
            <a:off x="1722607" y="1333242"/>
            <a:ext cx="157989" cy="157619"/>
          </a:xfrm>
          <a:custGeom>
            <a:avLst/>
            <a:gdLst>
              <a:gd name="connsiteX0" fmla="*/ 80660 w 157989"/>
              <a:gd name="connsiteY0" fmla="*/ 118770 h 157619"/>
              <a:gd name="connsiteX1" fmla="*/ 42735 w 157989"/>
              <a:gd name="connsiteY1" fmla="*/ 80845 h 157619"/>
              <a:gd name="connsiteX2" fmla="*/ 80660 w 157989"/>
              <a:gd name="connsiteY2" fmla="*/ 42920 h 157619"/>
              <a:gd name="connsiteX3" fmla="*/ 118585 w 157989"/>
              <a:gd name="connsiteY3" fmla="*/ 80845 h 157619"/>
              <a:gd name="connsiteX4" fmla="*/ 112850 w 157989"/>
              <a:gd name="connsiteY4" fmla="*/ 101010 h 157619"/>
              <a:gd name="connsiteX5" fmla="*/ 157990 w 157989"/>
              <a:gd name="connsiteY5" fmla="*/ 56610 h 157619"/>
              <a:gd name="connsiteX6" fmla="*/ 80845 w 157989"/>
              <a:gd name="connsiteY6" fmla="*/ 0 h 157619"/>
              <a:gd name="connsiteX7" fmla="*/ 0 w 157989"/>
              <a:gd name="connsiteY7" fmla="*/ 80845 h 157619"/>
              <a:gd name="connsiteX8" fmla="*/ 55315 w 157989"/>
              <a:gd name="connsiteY8" fmla="*/ 157620 h 157619"/>
              <a:gd name="connsiteX9" fmla="*/ 100270 w 157989"/>
              <a:gd name="connsiteY9" fmla="*/ 113405 h 157619"/>
              <a:gd name="connsiteX10" fmla="*/ 80660 w 157989"/>
              <a:gd name="connsiteY10" fmla="*/ 118955 h 1576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57989" h="157619">
                <a:moveTo>
                  <a:pt x="80660" y="118770"/>
                </a:moveTo>
                <a:cubicBezTo>
                  <a:pt x="59755" y="118770"/>
                  <a:pt x="42735" y="101750"/>
                  <a:pt x="42735" y="80845"/>
                </a:cubicBezTo>
                <a:cubicBezTo>
                  <a:pt x="42735" y="59940"/>
                  <a:pt x="59755" y="42920"/>
                  <a:pt x="80660" y="42920"/>
                </a:cubicBezTo>
                <a:cubicBezTo>
                  <a:pt x="101565" y="42920"/>
                  <a:pt x="118585" y="59940"/>
                  <a:pt x="118585" y="80845"/>
                </a:cubicBezTo>
                <a:cubicBezTo>
                  <a:pt x="118585" y="88245"/>
                  <a:pt x="116365" y="95090"/>
                  <a:pt x="112850" y="101010"/>
                </a:cubicBezTo>
                <a:lnTo>
                  <a:pt x="157990" y="56610"/>
                </a:lnTo>
                <a:cubicBezTo>
                  <a:pt x="147630" y="23865"/>
                  <a:pt x="117105" y="0"/>
                  <a:pt x="80845" y="0"/>
                </a:cubicBezTo>
                <a:cubicBezTo>
                  <a:pt x="36260" y="0"/>
                  <a:pt x="0" y="36260"/>
                  <a:pt x="0" y="80845"/>
                </a:cubicBezTo>
                <a:cubicBezTo>
                  <a:pt x="0" y="116550"/>
                  <a:pt x="23310" y="146890"/>
                  <a:pt x="55315" y="157620"/>
                </a:cubicBezTo>
                <a:lnTo>
                  <a:pt x="100270" y="113405"/>
                </a:lnTo>
                <a:cubicBezTo>
                  <a:pt x="94535" y="116920"/>
                  <a:pt x="87875" y="118955"/>
                  <a:pt x="80660" y="118955"/>
                </a:cubicBez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2" name="Forma livre: Forma 251">
            <a:extLst>
              <a:ext uri="{FF2B5EF4-FFF2-40B4-BE49-F238E27FC236}">
                <a16:creationId xmlns:a16="http://schemas.microsoft.com/office/drawing/2014/main" id="{1C112CAB-12BF-6DEB-F153-5BDA8A710C9B}"/>
              </a:ext>
            </a:extLst>
          </xdr:cNvPr>
          <xdr:cNvSpPr/>
        </xdr:nvSpPr>
        <xdr:spPr>
          <a:xfrm>
            <a:off x="2202311" y="1428332"/>
            <a:ext cx="163909" cy="162984"/>
          </a:xfrm>
          <a:custGeom>
            <a:avLst/>
            <a:gdLst>
              <a:gd name="connsiteX0" fmla="*/ 112110 w 163909"/>
              <a:gd name="connsiteY0" fmla="*/ 0 h 162984"/>
              <a:gd name="connsiteX1" fmla="*/ 112110 w 163909"/>
              <a:gd name="connsiteY1" fmla="*/ 0 h 162984"/>
              <a:gd name="connsiteX2" fmla="*/ 51060 w 163909"/>
              <a:gd name="connsiteY2" fmla="*/ 38665 h 162984"/>
              <a:gd name="connsiteX3" fmla="*/ 75665 w 163909"/>
              <a:gd name="connsiteY3" fmla="*/ 38665 h 162984"/>
              <a:gd name="connsiteX4" fmla="*/ 118215 w 163909"/>
              <a:gd name="connsiteY4" fmla="*/ 76590 h 162984"/>
              <a:gd name="connsiteX5" fmla="*/ 75665 w 163909"/>
              <a:gd name="connsiteY5" fmla="*/ 115810 h 162984"/>
              <a:gd name="connsiteX6" fmla="*/ 370 w 163909"/>
              <a:gd name="connsiteY6" fmla="*/ 115810 h 162984"/>
              <a:gd name="connsiteX7" fmla="*/ 0 w 163909"/>
              <a:gd name="connsiteY7" fmla="*/ 162985 h 162984"/>
              <a:gd name="connsiteX8" fmla="*/ 75295 w 163909"/>
              <a:gd name="connsiteY8" fmla="*/ 162985 h 162984"/>
              <a:gd name="connsiteX9" fmla="*/ 163910 w 163909"/>
              <a:gd name="connsiteY9" fmla="*/ 77700 h 162984"/>
              <a:gd name="connsiteX10" fmla="*/ 111925 w 163909"/>
              <a:gd name="connsiteY10" fmla="*/ 185 h 16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3909" h="162984">
                <a:moveTo>
                  <a:pt x="112110" y="0"/>
                </a:moveTo>
                <a:lnTo>
                  <a:pt x="112110" y="0"/>
                </a:lnTo>
                <a:lnTo>
                  <a:pt x="51060" y="38665"/>
                </a:lnTo>
                <a:lnTo>
                  <a:pt x="75665" y="38665"/>
                </a:lnTo>
                <a:cubicBezTo>
                  <a:pt x="99160" y="38665"/>
                  <a:pt x="118215" y="54945"/>
                  <a:pt x="118215" y="76590"/>
                </a:cubicBezTo>
                <a:cubicBezTo>
                  <a:pt x="118215" y="98235"/>
                  <a:pt x="99160" y="115810"/>
                  <a:pt x="75665" y="115810"/>
                </a:cubicBezTo>
                <a:lnTo>
                  <a:pt x="370" y="115810"/>
                </a:lnTo>
                <a:lnTo>
                  <a:pt x="0" y="162985"/>
                </a:lnTo>
                <a:lnTo>
                  <a:pt x="75295" y="162985"/>
                </a:lnTo>
                <a:cubicBezTo>
                  <a:pt x="124135" y="162985"/>
                  <a:pt x="163910" y="124690"/>
                  <a:pt x="163910" y="77700"/>
                </a:cubicBezTo>
                <a:cubicBezTo>
                  <a:pt x="163910" y="43105"/>
                  <a:pt x="142820" y="13505"/>
                  <a:pt x="111925" y="185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3" name="Forma livre: Forma 252">
            <a:extLst>
              <a:ext uri="{FF2B5EF4-FFF2-40B4-BE49-F238E27FC236}">
                <a16:creationId xmlns:a16="http://schemas.microsoft.com/office/drawing/2014/main" id="{6812E7E1-8B01-E0D1-D997-533FD0C8DDB4}"/>
              </a:ext>
            </a:extLst>
          </xdr:cNvPr>
          <xdr:cNvSpPr/>
        </xdr:nvSpPr>
        <xdr:spPr>
          <a:xfrm>
            <a:off x="2193986" y="1332872"/>
            <a:ext cx="164834" cy="95459"/>
          </a:xfrm>
          <a:custGeom>
            <a:avLst/>
            <a:gdLst>
              <a:gd name="connsiteX0" fmla="*/ 116920 w 164834"/>
              <a:gd name="connsiteY0" fmla="*/ 0 h 95459"/>
              <a:gd name="connsiteX1" fmla="*/ 0 w 164834"/>
              <a:gd name="connsiteY1" fmla="*/ 0 h 95459"/>
              <a:gd name="connsiteX2" fmla="*/ 0 w 164834"/>
              <a:gd name="connsiteY2" fmla="*/ 47175 h 95459"/>
              <a:gd name="connsiteX3" fmla="*/ 110445 w 164834"/>
              <a:gd name="connsiteY3" fmla="*/ 47175 h 95459"/>
              <a:gd name="connsiteX4" fmla="*/ 46435 w 164834"/>
              <a:gd name="connsiteY4" fmla="*/ 87875 h 95459"/>
              <a:gd name="connsiteX5" fmla="*/ 83805 w 164834"/>
              <a:gd name="connsiteY5" fmla="*/ 87875 h 95459"/>
              <a:gd name="connsiteX6" fmla="*/ 120250 w 164834"/>
              <a:gd name="connsiteY6" fmla="*/ 95460 h 95459"/>
              <a:gd name="connsiteX7" fmla="*/ 135790 w 164834"/>
              <a:gd name="connsiteY7" fmla="*/ 84730 h 95459"/>
              <a:gd name="connsiteX8" fmla="*/ 164835 w 164834"/>
              <a:gd name="connsiteY8" fmla="*/ 48285 h 95459"/>
              <a:gd name="connsiteX9" fmla="*/ 116735 w 164834"/>
              <a:gd name="connsiteY9" fmla="*/ 185 h 954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64834" h="95459">
                <a:moveTo>
                  <a:pt x="116920" y="0"/>
                </a:moveTo>
                <a:lnTo>
                  <a:pt x="0" y="0"/>
                </a:lnTo>
                <a:lnTo>
                  <a:pt x="0" y="47175"/>
                </a:lnTo>
                <a:lnTo>
                  <a:pt x="110445" y="47175"/>
                </a:lnTo>
                <a:cubicBezTo>
                  <a:pt x="110445" y="47175"/>
                  <a:pt x="72335" y="71780"/>
                  <a:pt x="46435" y="87875"/>
                </a:cubicBezTo>
                <a:lnTo>
                  <a:pt x="83805" y="87875"/>
                </a:lnTo>
                <a:cubicBezTo>
                  <a:pt x="96755" y="87875"/>
                  <a:pt x="109150" y="90650"/>
                  <a:pt x="120250" y="95460"/>
                </a:cubicBezTo>
                <a:cubicBezTo>
                  <a:pt x="126170" y="91575"/>
                  <a:pt x="131350" y="87875"/>
                  <a:pt x="135790" y="84730"/>
                </a:cubicBezTo>
                <a:cubicBezTo>
                  <a:pt x="153365" y="72150"/>
                  <a:pt x="164835" y="62715"/>
                  <a:pt x="164835" y="48285"/>
                </a:cubicBezTo>
                <a:cubicBezTo>
                  <a:pt x="164835" y="21830"/>
                  <a:pt x="143190" y="185"/>
                  <a:pt x="116735" y="185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4" name="Forma livre: Forma 253">
            <a:extLst>
              <a:ext uri="{FF2B5EF4-FFF2-40B4-BE49-F238E27FC236}">
                <a16:creationId xmlns:a16="http://schemas.microsoft.com/office/drawing/2014/main" id="{9E9DF192-0BB5-EAD8-D62C-88F29146EC12}"/>
              </a:ext>
            </a:extLst>
          </xdr:cNvPr>
          <xdr:cNvSpPr/>
        </xdr:nvSpPr>
        <xdr:spPr>
          <a:xfrm>
            <a:off x="2202681" y="1420747"/>
            <a:ext cx="111739" cy="46065"/>
          </a:xfrm>
          <a:custGeom>
            <a:avLst/>
            <a:gdLst>
              <a:gd name="connsiteX0" fmla="*/ 111740 w 111739"/>
              <a:gd name="connsiteY0" fmla="*/ 7585 h 46065"/>
              <a:gd name="connsiteX1" fmla="*/ 75295 w 111739"/>
              <a:gd name="connsiteY1" fmla="*/ 0 h 46065"/>
              <a:gd name="connsiteX2" fmla="*/ 37925 w 111739"/>
              <a:gd name="connsiteY2" fmla="*/ 0 h 46065"/>
              <a:gd name="connsiteX3" fmla="*/ 0 w 111739"/>
              <a:gd name="connsiteY3" fmla="*/ 22940 h 46065"/>
              <a:gd name="connsiteX4" fmla="*/ 0 w 111739"/>
              <a:gd name="connsiteY4" fmla="*/ 46065 h 46065"/>
              <a:gd name="connsiteX5" fmla="*/ 50690 w 111739"/>
              <a:gd name="connsiteY5" fmla="*/ 46065 h 46065"/>
              <a:gd name="connsiteX6" fmla="*/ 111740 w 111739"/>
              <a:gd name="connsiteY6" fmla="*/ 7400 h 460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11739" h="46065">
                <a:moveTo>
                  <a:pt x="111740" y="7585"/>
                </a:moveTo>
                <a:cubicBezTo>
                  <a:pt x="100640" y="2775"/>
                  <a:pt x="88245" y="0"/>
                  <a:pt x="75295" y="0"/>
                </a:cubicBezTo>
                <a:lnTo>
                  <a:pt x="37925" y="0"/>
                </a:lnTo>
                <a:cubicBezTo>
                  <a:pt x="25345" y="7770"/>
                  <a:pt x="12210" y="15725"/>
                  <a:pt x="0" y="22940"/>
                </a:cubicBezTo>
                <a:lnTo>
                  <a:pt x="0" y="46065"/>
                </a:lnTo>
                <a:lnTo>
                  <a:pt x="50690" y="46065"/>
                </a:lnTo>
                <a:lnTo>
                  <a:pt x="111740" y="740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54428</xdr:colOff>
      <xdr:row>3</xdr:row>
      <xdr:rowOff>100693</xdr:rowOff>
    </xdr:from>
    <xdr:to>
      <xdr:col>2</xdr:col>
      <xdr:colOff>2171699</xdr:colOff>
      <xdr:row>5</xdr:row>
      <xdr:rowOff>119744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00C1D4E-4879-44EA-BC86-2B7FDBFE956C}"/>
            </a:ext>
          </a:extLst>
        </xdr:cNvPr>
        <xdr:cNvGrpSpPr/>
      </xdr:nvGrpSpPr>
      <xdr:grpSpPr>
        <a:xfrm>
          <a:off x="489857" y="944336"/>
          <a:ext cx="2117271" cy="604158"/>
          <a:chOff x="1707286" y="849521"/>
          <a:chExt cx="2505231" cy="743645"/>
        </a:xfrm>
      </xdr:grpSpPr>
      <xdr:sp macro="" textlink="">
        <xdr:nvSpPr>
          <xdr:cNvPr id="3" name="Forma livre: Forma 2">
            <a:extLst>
              <a:ext uri="{FF2B5EF4-FFF2-40B4-BE49-F238E27FC236}">
                <a16:creationId xmlns:a16="http://schemas.microsoft.com/office/drawing/2014/main" id="{6A1EE1F8-F03B-4F27-50B1-E1641A3F04B1}"/>
              </a:ext>
            </a:extLst>
          </xdr:cNvPr>
          <xdr:cNvSpPr/>
        </xdr:nvSpPr>
        <xdr:spPr>
          <a:xfrm>
            <a:off x="3196315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" name="Forma livre: Forma 3">
            <a:extLst>
              <a:ext uri="{FF2B5EF4-FFF2-40B4-BE49-F238E27FC236}">
                <a16:creationId xmlns:a16="http://schemas.microsoft.com/office/drawing/2014/main" id="{70B6D733-2A1E-41D6-F6B6-DD67F9BB0875}"/>
              </a:ext>
            </a:extLst>
          </xdr:cNvPr>
          <xdr:cNvSpPr/>
        </xdr:nvSpPr>
        <xdr:spPr>
          <a:xfrm>
            <a:off x="3125460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4 w 194434"/>
              <a:gd name="connsiteY1" fmla="*/ 0 h 52724"/>
              <a:gd name="connsiteX2" fmla="*/ 194434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4" y="0"/>
                </a:lnTo>
                <a:lnTo>
                  <a:pt x="194434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" name="Forma livre: Forma 4">
            <a:extLst>
              <a:ext uri="{FF2B5EF4-FFF2-40B4-BE49-F238E27FC236}">
                <a16:creationId xmlns:a16="http://schemas.microsoft.com/office/drawing/2014/main" id="{FB759794-29F9-915A-605F-B25986A5C3D6}"/>
              </a:ext>
            </a:extLst>
          </xdr:cNvPr>
          <xdr:cNvSpPr/>
        </xdr:nvSpPr>
        <xdr:spPr>
          <a:xfrm>
            <a:off x="2890325" y="936233"/>
            <a:ext cx="52724" cy="126539"/>
          </a:xfrm>
          <a:custGeom>
            <a:avLst/>
            <a:gdLst>
              <a:gd name="connsiteX0" fmla="*/ 0 w 52724"/>
              <a:gd name="connsiteY0" fmla="*/ 0 h 126539"/>
              <a:gd name="connsiteX1" fmla="*/ 52725 w 52724"/>
              <a:gd name="connsiteY1" fmla="*/ 0 h 126539"/>
              <a:gd name="connsiteX2" fmla="*/ 52725 w 52724"/>
              <a:gd name="connsiteY2" fmla="*/ 126540 h 126539"/>
              <a:gd name="connsiteX3" fmla="*/ 0 w 52724"/>
              <a:gd name="connsiteY3" fmla="*/ 126540 h 1265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126539">
                <a:moveTo>
                  <a:pt x="0" y="0"/>
                </a:moveTo>
                <a:lnTo>
                  <a:pt x="52725" y="0"/>
                </a:lnTo>
                <a:lnTo>
                  <a:pt x="52725" y="126540"/>
                </a:lnTo>
                <a:lnTo>
                  <a:pt x="0" y="12654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" name="Forma livre: Forma 5">
            <a:extLst>
              <a:ext uri="{FF2B5EF4-FFF2-40B4-BE49-F238E27FC236}">
                <a16:creationId xmlns:a16="http://schemas.microsoft.com/office/drawing/2014/main" id="{C5298608-76A4-2B39-78C8-70E3F03CDAC6}"/>
              </a:ext>
            </a:extLst>
          </xdr:cNvPr>
          <xdr:cNvSpPr/>
        </xdr:nvSpPr>
        <xdr:spPr>
          <a:xfrm>
            <a:off x="2736220" y="1390407"/>
            <a:ext cx="46064" cy="60494"/>
          </a:xfrm>
          <a:custGeom>
            <a:avLst/>
            <a:gdLst>
              <a:gd name="connsiteX0" fmla="*/ 46065 w 46064"/>
              <a:gd name="connsiteY0" fmla="*/ 19425 h 60494"/>
              <a:gd name="connsiteX1" fmla="*/ 27935 w 46064"/>
              <a:gd name="connsiteY1" fmla="*/ 38850 h 60494"/>
              <a:gd name="connsiteX2" fmla="*/ 10360 w 46064"/>
              <a:gd name="connsiteY2" fmla="*/ 38850 h 60494"/>
              <a:gd name="connsiteX3" fmla="*/ 10360 w 46064"/>
              <a:gd name="connsiteY3" fmla="*/ 60495 h 60494"/>
              <a:gd name="connsiteX4" fmla="*/ 0 w 46064"/>
              <a:gd name="connsiteY4" fmla="*/ 60495 h 60494"/>
              <a:gd name="connsiteX5" fmla="*/ 0 w 46064"/>
              <a:gd name="connsiteY5" fmla="*/ 0 h 60494"/>
              <a:gd name="connsiteX6" fmla="*/ 27935 w 46064"/>
              <a:gd name="connsiteY6" fmla="*/ 0 h 60494"/>
              <a:gd name="connsiteX7" fmla="*/ 46065 w 46064"/>
              <a:gd name="connsiteY7" fmla="*/ 19425 h 60494"/>
              <a:gd name="connsiteX8" fmla="*/ 35705 w 46064"/>
              <a:gd name="connsiteY8" fmla="*/ 19425 h 60494"/>
              <a:gd name="connsiteX9" fmla="*/ 26455 w 46064"/>
              <a:gd name="connsiteY9" fmla="*/ 9990 h 60494"/>
              <a:gd name="connsiteX10" fmla="*/ 10545 w 46064"/>
              <a:gd name="connsiteY10" fmla="*/ 9990 h 60494"/>
              <a:gd name="connsiteX11" fmla="*/ 10545 w 46064"/>
              <a:gd name="connsiteY11" fmla="*/ 28675 h 60494"/>
              <a:gd name="connsiteX12" fmla="*/ 26270 w 46064"/>
              <a:gd name="connsiteY12" fmla="*/ 28675 h 60494"/>
              <a:gd name="connsiteX13" fmla="*/ 35705 w 46064"/>
              <a:gd name="connsiteY13" fmla="*/ 1942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46064" h="60494">
                <a:moveTo>
                  <a:pt x="46065" y="19425"/>
                </a:moveTo>
                <a:cubicBezTo>
                  <a:pt x="46065" y="31820"/>
                  <a:pt x="37185" y="38850"/>
                  <a:pt x="27935" y="38850"/>
                </a:cubicBez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7935" y="0"/>
                </a:lnTo>
                <a:cubicBezTo>
                  <a:pt x="37000" y="0"/>
                  <a:pt x="46065" y="7030"/>
                  <a:pt x="46065" y="19425"/>
                </a:cubicBezTo>
                <a:close/>
                <a:moveTo>
                  <a:pt x="35705" y="19425"/>
                </a:moveTo>
                <a:cubicBezTo>
                  <a:pt x="35705" y="13875"/>
                  <a:pt x="31450" y="9990"/>
                  <a:pt x="26455" y="9990"/>
                </a:cubicBezTo>
                <a:lnTo>
                  <a:pt x="10545" y="9990"/>
                </a:lnTo>
                <a:lnTo>
                  <a:pt x="10545" y="28675"/>
                </a:lnTo>
                <a:lnTo>
                  <a:pt x="26270" y="28675"/>
                </a:lnTo>
                <a:cubicBezTo>
                  <a:pt x="31450" y="28675"/>
                  <a:pt x="35705" y="24790"/>
                  <a:pt x="35705" y="1942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" name="Forma livre: Forma 6">
            <a:extLst>
              <a:ext uri="{FF2B5EF4-FFF2-40B4-BE49-F238E27FC236}">
                <a16:creationId xmlns:a16="http://schemas.microsoft.com/office/drawing/2014/main" id="{A266BE63-9ADF-8AE4-DC38-87EBCBA3E968}"/>
              </a:ext>
            </a:extLst>
          </xdr:cNvPr>
          <xdr:cNvSpPr/>
        </xdr:nvSpPr>
        <xdr:spPr>
          <a:xfrm>
            <a:off x="2802450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" name="Forma livre: Forma 7">
            <a:extLst>
              <a:ext uri="{FF2B5EF4-FFF2-40B4-BE49-F238E27FC236}">
                <a16:creationId xmlns:a16="http://schemas.microsoft.com/office/drawing/2014/main" id="{2D636090-450F-49FC-E52C-BE38C7EFC476}"/>
              </a:ext>
            </a:extLst>
          </xdr:cNvPr>
          <xdr:cNvSpPr/>
        </xdr:nvSpPr>
        <xdr:spPr>
          <a:xfrm>
            <a:off x="2868680" y="1389667"/>
            <a:ext cx="60864" cy="62159"/>
          </a:xfrm>
          <a:custGeom>
            <a:avLst/>
            <a:gdLst>
              <a:gd name="connsiteX0" fmla="*/ 0 w 60864"/>
              <a:gd name="connsiteY0" fmla="*/ 31080 h 62159"/>
              <a:gd name="connsiteX1" fmla="*/ 30525 w 60864"/>
              <a:gd name="connsiteY1" fmla="*/ 0 h 62159"/>
              <a:gd name="connsiteX2" fmla="*/ 60865 w 60864"/>
              <a:gd name="connsiteY2" fmla="*/ 31080 h 62159"/>
              <a:gd name="connsiteX3" fmla="*/ 30525 w 60864"/>
              <a:gd name="connsiteY3" fmla="*/ 62160 h 62159"/>
              <a:gd name="connsiteX4" fmla="*/ 0 w 60864"/>
              <a:gd name="connsiteY4" fmla="*/ 31080 h 62159"/>
              <a:gd name="connsiteX5" fmla="*/ 50320 w 60864"/>
              <a:gd name="connsiteY5" fmla="*/ 31080 h 62159"/>
              <a:gd name="connsiteX6" fmla="*/ 30525 w 60864"/>
              <a:gd name="connsiteY6" fmla="*/ 10360 h 62159"/>
              <a:gd name="connsiteX7" fmla="*/ 10360 w 60864"/>
              <a:gd name="connsiteY7" fmla="*/ 31080 h 62159"/>
              <a:gd name="connsiteX8" fmla="*/ 30525 w 60864"/>
              <a:gd name="connsiteY8" fmla="*/ 51800 h 62159"/>
              <a:gd name="connsiteX9" fmla="*/ 50320 w 60864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4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470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9" name="Forma livre: Forma 8">
            <a:extLst>
              <a:ext uri="{FF2B5EF4-FFF2-40B4-BE49-F238E27FC236}">
                <a16:creationId xmlns:a16="http://schemas.microsoft.com/office/drawing/2014/main" id="{D6C3AA1E-66BA-7117-571A-92D4F99DD2E2}"/>
              </a:ext>
            </a:extLst>
          </xdr:cNvPr>
          <xdr:cNvSpPr/>
        </xdr:nvSpPr>
        <xdr:spPr>
          <a:xfrm>
            <a:off x="2948970" y="1389482"/>
            <a:ext cx="59385" cy="62159"/>
          </a:xfrm>
          <a:custGeom>
            <a:avLst/>
            <a:gdLst>
              <a:gd name="connsiteX0" fmla="*/ 30525 w 59385"/>
              <a:gd name="connsiteY0" fmla="*/ 62160 h 62159"/>
              <a:gd name="connsiteX1" fmla="*/ 0 w 59385"/>
              <a:gd name="connsiteY1" fmla="*/ 31080 h 62159"/>
              <a:gd name="connsiteX2" fmla="*/ 30525 w 59385"/>
              <a:gd name="connsiteY2" fmla="*/ 0 h 62159"/>
              <a:gd name="connsiteX3" fmla="*/ 54945 w 59385"/>
              <a:gd name="connsiteY3" fmla="*/ 12025 h 62159"/>
              <a:gd name="connsiteX4" fmla="*/ 46435 w 59385"/>
              <a:gd name="connsiteY4" fmla="*/ 18130 h 62159"/>
              <a:gd name="connsiteX5" fmla="*/ 30340 w 59385"/>
              <a:gd name="connsiteY5" fmla="*/ 10175 h 62159"/>
              <a:gd name="connsiteX6" fmla="*/ 10175 w 59385"/>
              <a:gd name="connsiteY6" fmla="*/ 30895 h 62159"/>
              <a:gd name="connsiteX7" fmla="*/ 30340 w 59385"/>
              <a:gd name="connsiteY7" fmla="*/ 51615 h 62159"/>
              <a:gd name="connsiteX8" fmla="*/ 47545 w 59385"/>
              <a:gd name="connsiteY8" fmla="*/ 37185 h 62159"/>
              <a:gd name="connsiteX9" fmla="*/ 29600 w 59385"/>
              <a:gd name="connsiteY9" fmla="*/ 37185 h 62159"/>
              <a:gd name="connsiteX10" fmla="*/ 29600 w 59385"/>
              <a:gd name="connsiteY10" fmla="*/ 27750 h 62159"/>
              <a:gd name="connsiteX11" fmla="*/ 59385 w 59385"/>
              <a:gd name="connsiteY11" fmla="*/ 27750 h 62159"/>
              <a:gd name="connsiteX12" fmla="*/ 59385 w 59385"/>
              <a:gd name="connsiteY12" fmla="*/ 32375 h 62159"/>
              <a:gd name="connsiteX13" fmla="*/ 30340 w 59385"/>
              <a:gd name="connsiteY13" fmla="*/ 61975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385" h="62159">
                <a:moveTo>
                  <a:pt x="30525" y="62160"/>
                </a:move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4945" y="12025"/>
                </a:cubicBezTo>
                <a:lnTo>
                  <a:pt x="46435" y="18130"/>
                </a:lnTo>
                <a:cubicBezTo>
                  <a:pt x="42550" y="12765"/>
                  <a:pt x="36630" y="10175"/>
                  <a:pt x="30340" y="10175"/>
                </a:cubicBezTo>
                <a:cubicBezTo>
                  <a:pt x="18315" y="10175"/>
                  <a:pt x="10175" y="18870"/>
                  <a:pt x="10175" y="30895"/>
                </a:cubicBezTo>
                <a:cubicBezTo>
                  <a:pt x="10175" y="42920"/>
                  <a:pt x="18315" y="51615"/>
                  <a:pt x="30340" y="51615"/>
                </a:cubicBezTo>
                <a:cubicBezTo>
                  <a:pt x="38850" y="51615"/>
                  <a:pt x="46250" y="46435"/>
                  <a:pt x="47545" y="37185"/>
                </a:cubicBezTo>
                <a:lnTo>
                  <a:pt x="29600" y="37185"/>
                </a:lnTo>
                <a:lnTo>
                  <a:pt x="29600" y="27750"/>
                </a:lnTo>
                <a:lnTo>
                  <a:pt x="59385" y="27750"/>
                </a:lnTo>
                <a:lnTo>
                  <a:pt x="59385" y="32375"/>
                </a:lnTo>
                <a:cubicBezTo>
                  <a:pt x="58645" y="49580"/>
                  <a:pt x="47915" y="61975"/>
                  <a:pt x="30340" y="619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0" name="Forma livre: Forma 9">
            <a:extLst>
              <a:ext uri="{FF2B5EF4-FFF2-40B4-BE49-F238E27FC236}">
                <a16:creationId xmlns:a16="http://schemas.microsoft.com/office/drawing/2014/main" id="{10083164-3EE4-11AF-CA10-B2966F3F9FB9}"/>
              </a:ext>
            </a:extLst>
          </xdr:cNvPr>
          <xdr:cNvSpPr/>
        </xdr:nvSpPr>
        <xdr:spPr>
          <a:xfrm>
            <a:off x="3029445" y="1390407"/>
            <a:ext cx="48099" cy="60494"/>
          </a:xfrm>
          <a:custGeom>
            <a:avLst/>
            <a:gdLst>
              <a:gd name="connsiteX0" fmla="*/ 35890 w 48099"/>
              <a:gd name="connsiteY0" fmla="*/ 60495 h 60494"/>
              <a:gd name="connsiteX1" fmla="*/ 21830 w 48099"/>
              <a:gd name="connsiteY1" fmla="*/ 38850 h 60494"/>
              <a:gd name="connsiteX2" fmla="*/ 10360 w 48099"/>
              <a:gd name="connsiteY2" fmla="*/ 38850 h 60494"/>
              <a:gd name="connsiteX3" fmla="*/ 10360 w 48099"/>
              <a:gd name="connsiteY3" fmla="*/ 60495 h 60494"/>
              <a:gd name="connsiteX4" fmla="*/ 0 w 48099"/>
              <a:gd name="connsiteY4" fmla="*/ 60495 h 60494"/>
              <a:gd name="connsiteX5" fmla="*/ 0 w 48099"/>
              <a:gd name="connsiteY5" fmla="*/ 0 h 60494"/>
              <a:gd name="connsiteX6" fmla="*/ 28675 w 48099"/>
              <a:gd name="connsiteY6" fmla="*/ 0 h 60494"/>
              <a:gd name="connsiteX7" fmla="*/ 46805 w 48099"/>
              <a:gd name="connsiteY7" fmla="*/ 19425 h 60494"/>
              <a:gd name="connsiteX8" fmla="*/ 33485 w 48099"/>
              <a:gd name="connsiteY8" fmla="*/ 38110 h 60494"/>
              <a:gd name="connsiteX9" fmla="*/ 48100 w 48099"/>
              <a:gd name="connsiteY9" fmla="*/ 60495 h 60494"/>
              <a:gd name="connsiteX10" fmla="*/ 36075 w 48099"/>
              <a:gd name="connsiteY10" fmla="*/ 60495 h 60494"/>
              <a:gd name="connsiteX11" fmla="*/ 10360 w 48099"/>
              <a:gd name="connsiteY11" fmla="*/ 28675 h 60494"/>
              <a:gd name="connsiteX12" fmla="*/ 27010 w 48099"/>
              <a:gd name="connsiteY12" fmla="*/ 28675 h 60494"/>
              <a:gd name="connsiteX13" fmla="*/ 36260 w 48099"/>
              <a:gd name="connsiteY13" fmla="*/ 19425 h 60494"/>
              <a:gd name="connsiteX14" fmla="*/ 27010 w 48099"/>
              <a:gd name="connsiteY14" fmla="*/ 9990 h 60494"/>
              <a:gd name="connsiteX15" fmla="*/ 10360 w 48099"/>
              <a:gd name="connsiteY15" fmla="*/ 9990 h 60494"/>
              <a:gd name="connsiteX16" fmla="*/ 10360 w 48099"/>
              <a:gd name="connsiteY16" fmla="*/ 2867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8099" h="60494">
                <a:moveTo>
                  <a:pt x="35890" y="60495"/>
                </a:moveTo>
                <a:lnTo>
                  <a:pt x="21830" y="38850"/>
                </a:lnTo>
                <a:lnTo>
                  <a:pt x="10360" y="38850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28675" y="0"/>
                </a:lnTo>
                <a:cubicBezTo>
                  <a:pt x="37740" y="0"/>
                  <a:pt x="46805" y="7030"/>
                  <a:pt x="46805" y="19425"/>
                </a:cubicBezTo>
                <a:cubicBezTo>
                  <a:pt x="46805" y="29600"/>
                  <a:pt x="40700" y="36260"/>
                  <a:pt x="33485" y="38110"/>
                </a:cubicBezTo>
                <a:lnTo>
                  <a:pt x="48100" y="60495"/>
                </a:lnTo>
                <a:lnTo>
                  <a:pt x="36075" y="60495"/>
                </a:lnTo>
                <a:close/>
                <a:moveTo>
                  <a:pt x="10360" y="28675"/>
                </a:moveTo>
                <a:lnTo>
                  <a:pt x="27010" y="28675"/>
                </a:lnTo>
                <a:cubicBezTo>
                  <a:pt x="32190" y="28675"/>
                  <a:pt x="36260" y="24790"/>
                  <a:pt x="36260" y="19425"/>
                </a:cubicBezTo>
                <a:cubicBezTo>
                  <a:pt x="36260" y="14060"/>
                  <a:pt x="32190" y="9990"/>
                  <a:pt x="27010" y="9990"/>
                </a:cubicBezTo>
                <a:lnTo>
                  <a:pt x="10360" y="9990"/>
                </a:lnTo>
                <a:lnTo>
                  <a:pt x="10360" y="2867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1" name="Forma livre: Forma 10">
            <a:extLst>
              <a:ext uri="{FF2B5EF4-FFF2-40B4-BE49-F238E27FC236}">
                <a16:creationId xmlns:a16="http://schemas.microsoft.com/office/drawing/2014/main" id="{2B0FE63C-10C6-8640-348F-272455A3DF26}"/>
              </a:ext>
            </a:extLst>
          </xdr:cNvPr>
          <xdr:cNvSpPr/>
        </xdr:nvSpPr>
        <xdr:spPr>
          <a:xfrm>
            <a:off x="3094750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2" name="Forma livre: Forma 11">
            <a:extLst>
              <a:ext uri="{FF2B5EF4-FFF2-40B4-BE49-F238E27FC236}">
                <a16:creationId xmlns:a16="http://schemas.microsoft.com/office/drawing/2014/main" id="{DC02963A-3FD0-863B-ED93-99438B15A2AE}"/>
              </a:ext>
            </a:extLst>
          </xdr:cNvPr>
          <xdr:cNvSpPr/>
        </xdr:nvSpPr>
        <xdr:spPr>
          <a:xfrm>
            <a:off x="3170045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" name="Forma livre: Forma 12">
            <a:extLst>
              <a:ext uri="{FF2B5EF4-FFF2-40B4-BE49-F238E27FC236}">
                <a16:creationId xmlns:a16="http://schemas.microsoft.com/office/drawing/2014/main" id="{3DE01F25-2D4C-B9B3-F250-DDF4946DF83A}"/>
              </a:ext>
            </a:extLst>
          </xdr:cNvPr>
          <xdr:cNvSpPr/>
        </xdr:nvSpPr>
        <xdr:spPr>
          <a:xfrm>
            <a:off x="3248855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4" name="Forma livre: Forma 13">
            <a:extLst>
              <a:ext uri="{FF2B5EF4-FFF2-40B4-BE49-F238E27FC236}">
                <a16:creationId xmlns:a16="http://schemas.microsoft.com/office/drawing/2014/main" id="{FBBD0F90-8F31-9E88-1447-D3A96176B024}"/>
              </a:ext>
            </a:extLst>
          </xdr:cNvPr>
          <xdr:cNvSpPr/>
        </xdr:nvSpPr>
        <xdr:spPr>
          <a:xfrm>
            <a:off x="3351159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5" name="Forma livre: Forma 14">
            <a:extLst>
              <a:ext uri="{FF2B5EF4-FFF2-40B4-BE49-F238E27FC236}">
                <a16:creationId xmlns:a16="http://schemas.microsoft.com/office/drawing/2014/main" id="{6DB3A91E-B41C-F795-9CF4-3AC33314F0E7}"/>
              </a:ext>
            </a:extLst>
          </xdr:cNvPr>
          <xdr:cNvSpPr/>
        </xdr:nvSpPr>
        <xdr:spPr>
          <a:xfrm>
            <a:off x="3422014" y="1389852"/>
            <a:ext cx="55129" cy="77884"/>
          </a:xfrm>
          <a:custGeom>
            <a:avLst/>
            <a:gdLst>
              <a:gd name="connsiteX0" fmla="*/ 46435 w 55129"/>
              <a:gd name="connsiteY0" fmla="*/ 43290 h 77884"/>
              <a:gd name="connsiteX1" fmla="*/ 54760 w 55129"/>
              <a:gd name="connsiteY1" fmla="*/ 49765 h 77884"/>
              <a:gd name="connsiteX2" fmla="*/ 32745 w 55129"/>
              <a:gd name="connsiteY2" fmla="*/ 61975 h 77884"/>
              <a:gd name="connsiteX3" fmla="*/ 31080 w 55129"/>
              <a:gd name="connsiteY3" fmla="*/ 64935 h 77884"/>
              <a:gd name="connsiteX4" fmla="*/ 37555 w 55129"/>
              <a:gd name="connsiteY4" fmla="*/ 71040 h 77884"/>
              <a:gd name="connsiteX5" fmla="*/ 28860 w 55129"/>
              <a:gd name="connsiteY5" fmla="*/ 77885 h 77884"/>
              <a:gd name="connsiteX6" fmla="*/ 23310 w 55129"/>
              <a:gd name="connsiteY6" fmla="*/ 76960 h 77884"/>
              <a:gd name="connsiteX7" fmla="*/ 23310 w 55129"/>
              <a:gd name="connsiteY7" fmla="*/ 71595 h 77884"/>
              <a:gd name="connsiteX8" fmla="*/ 28860 w 55129"/>
              <a:gd name="connsiteY8" fmla="*/ 72890 h 77884"/>
              <a:gd name="connsiteX9" fmla="*/ 32375 w 55129"/>
              <a:gd name="connsiteY9" fmla="*/ 71040 h 77884"/>
              <a:gd name="connsiteX10" fmla="*/ 28490 w 55129"/>
              <a:gd name="connsiteY10" fmla="*/ 69190 h 77884"/>
              <a:gd name="connsiteX11" fmla="*/ 24975 w 55129"/>
              <a:gd name="connsiteY11" fmla="*/ 69745 h 77884"/>
              <a:gd name="connsiteX12" fmla="*/ 24975 w 55129"/>
              <a:gd name="connsiteY12" fmla="*/ 65490 h 77884"/>
              <a:gd name="connsiteX13" fmla="*/ 27195 w 55129"/>
              <a:gd name="connsiteY13" fmla="*/ 61975 h 77884"/>
              <a:gd name="connsiteX14" fmla="*/ 0 w 55129"/>
              <a:gd name="connsiteY14" fmla="*/ 31080 h 77884"/>
              <a:gd name="connsiteX15" fmla="*/ 30525 w 55129"/>
              <a:gd name="connsiteY15" fmla="*/ 0 h 77884"/>
              <a:gd name="connsiteX16" fmla="*/ 55130 w 55129"/>
              <a:gd name="connsiteY16" fmla="*/ 12210 h 77884"/>
              <a:gd name="connsiteX17" fmla="*/ 46805 w 55129"/>
              <a:gd name="connsiteY17" fmla="*/ 18315 h 77884"/>
              <a:gd name="connsiteX18" fmla="*/ 30710 w 55129"/>
              <a:gd name="connsiteY18" fmla="*/ 10360 h 77884"/>
              <a:gd name="connsiteX19" fmla="*/ 10545 w 55129"/>
              <a:gd name="connsiteY19" fmla="*/ 31080 h 77884"/>
              <a:gd name="connsiteX20" fmla="*/ 30710 w 55129"/>
              <a:gd name="connsiteY20" fmla="*/ 51800 h 77884"/>
              <a:gd name="connsiteX21" fmla="*/ 46805 w 55129"/>
              <a:gd name="connsiteY21" fmla="*/ 43475 h 778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55129" h="77884">
                <a:moveTo>
                  <a:pt x="46435" y="43290"/>
                </a:moveTo>
                <a:lnTo>
                  <a:pt x="54760" y="49765"/>
                </a:lnTo>
                <a:cubicBezTo>
                  <a:pt x="49950" y="56795"/>
                  <a:pt x="42180" y="61235"/>
                  <a:pt x="32745" y="61975"/>
                </a:cubicBezTo>
                <a:lnTo>
                  <a:pt x="31080" y="64935"/>
                </a:lnTo>
                <a:cubicBezTo>
                  <a:pt x="35150" y="65675"/>
                  <a:pt x="37555" y="67710"/>
                  <a:pt x="37555" y="71040"/>
                </a:cubicBezTo>
                <a:cubicBezTo>
                  <a:pt x="37555" y="75850"/>
                  <a:pt x="34040" y="77885"/>
                  <a:pt x="28860" y="77885"/>
                </a:cubicBezTo>
                <a:cubicBezTo>
                  <a:pt x="27380" y="77885"/>
                  <a:pt x="24790" y="77515"/>
                  <a:pt x="23310" y="76960"/>
                </a:cubicBezTo>
                <a:lnTo>
                  <a:pt x="23310" y="71595"/>
                </a:lnTo>
                <a:cubicBezTo>
                  <a:pt x="24605" y="72705"/>
                  <a:pt x="27195" y="72890"/>
                  <a:pt x="28860" y="72890"/>
                </a:cubicBezTo>
                <a:cubicBezTo>
                  <a:pt x="30710" y="72890"/>
                  <a:pt x="32375" y="72335"/>
                  <a:pt x="32375" y="71040"/>
                </a:cubicBezTo>
                <a:cubicBezTo>
                  <a:pt x="32375" y="69745"/>
                  <a:pt x="30895" y="69190"/>
                  <a:pt x="28490" y="69190"/>
                </a:cubicBezTo>
                <a:cubicBezTo>
                  <a:pt x="27750" y="69190"/>
                  <a:pt x="25530" y="69375"/>
                  <a:pt x="24975" y="69745"/>
                </a:cubicBezTo>
                <a:lnTo>
                  <a:pt x="24975" y="65490"/>
                </a:lnTo>
                <a:cubicBezTo>
                  <a:pt x="24975" y="65490"/>
                  <a:pt x="27195" y="61975"/>
                  <a:pt x="27195" y="61975"/>
                </a:cubicBezTo>
                <a:cubicBezTo>
                  <a:pt x="10915" y="60495"/>
                  <a:pt x="0" y="4791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" name="Forma livre: Forma 15">
            <a:extLst>
              <a:ext uri="{FF2B5EF4-FFF2-40B4-BE49-F238E27FC236}">
                <a16:creationId xmlns:a16="http://schemas.microsoft.com/office/drawing/2014/main" id="{6F7B83F8-39A5-A970-1922-EC2BA61836BE}"/>
              </a:ext>
            </a:extLst>
          </xdr:cNvPr>
          <xdr:cNvSpPr/>
        </xdr:nvSpPr>
        <xdr:spPr>
          <a:xfrm>
            <a:off x="3492684" y="1374867"/>
            <a:ext cx="57164" cy="76034"/>
          </a:xfrm>
          <a:custGeom>
            <a:avLst/>
            <a:gdLst>
              <a:gd name="connsiteX0" fmla="*/ 41440 w 57164"/>
              <a:gd name="connsiteY0" fmla="*/ 64380 h 76034"/>
              <a:gd name="connsiteX1" fmla="*/ 15540 w 57164"/>
              <a:gd name="connsiteY1" fmla="*/ 64380 h 76034"/>
              <a:gd name="connsiteX2" fmla="*/ 10915 w 57164"/>
              <a:gd name="connsiteY2" fmla="*/ 76035 h 76034"/>
              <a:gd name="connsiteX3" fmla="*/ 0 w 57164"/>
              <a:gd name="connsiteY3" fmla="*/ 76035 h 76034"/>
              <a:gd name="connsiteX4" fmla="*/ 24605 w 57164"/>
              <a:gd name="connsiteY4" fmla="*/ 15540 h 76034"/>
              <a:gd name="connsiteX5" fmla="*/ 32560 w 57164"/>
              <a:gd name="connsiteY5" fmla="*/ 15540 h 76034"/>
              <a:gd name="connsiteX6" fmla="*/ 57165 w 57164"/>
              <a:gd name="connsiteY6" fmla="*/ 76035 h 76034"/>
              <a:gd name="connsiteX7" fmla="*/ 46250 w 57164"/>
              <a:gd name="connsiteY7" fmla="*/ 76035 h 76034"/>
              <a:gd name="connsiteX8" fmla="*/ 41625 w 57164"/>
              <a:gd name="connsiteY8" fmla="*/ 64380 h 76034"/>
              <a:gd name="connsiteX9" fmla="*/ 22940 w 57164"/>
              <a:gd name="connsiteY9" fmla="*/ 0 h 76034"/>
              <a:gd name="connsiteX10" fmla="*/ 29785 w 57164"/>
              <a:gd name="connsiteY10" fmla="*/ 3145 h 76034"/>
              <a:gd name="connsiteX11" fmla="*/ 33855 w 57164"/>
              <a:gd name="connsiteY11" fmla="*/ 5550 h 76034"/>
              <a:gd name="connsiteX12" fmla="*/ 37185 w 57164"/>
              <a:gd name="connsiteY12" fmla="*/ 1295 h 76034"/>
              <a:gd name="connsiteX13" fmla="*/ 43105 w 57164"/>
              <a:gd name="connsiteY13" fmla="*/ 1295 h 76034"/>
              <a:gd name="connsiteX14" fmla="*/ 33855 w 57164"/>
              <a:gd name="connsiteY14" fmla="*/ 11470 h 76034"/>
              <a:gd name="connsiteX15" fmla="*/ 27010 w 57164"/>
              <a:gd name="connsiteY15" fmla="*/ 8140 h 76034"/>
              <a:gd name="connsiteX16" fmla="*/ 23310 w 57164"/>
              <a:gd name="connsiteY16" fmla="*/ 5920 h 76034"/>
              <a:gd name="connsiteX17" fmla="*/ 20165 w 57164"/>
              <a:gd name="connsiteY17" fmla="*/ 10175 h 76034"/>
              <a:gd name="connsiteX18" fmla="*/ 14245 w 57164"/>
              <a:gd name="connsiteY18" fmla="*/ 10175 h 76034"/>
              <a:gd name="connsiteX19" fmla="*/ 23125 w 57164"/>
              <a:gd name="connsiteY19" fmla="*/ 0 h 76034"/>
              <a:gd name="connsiteX20" fmla="*/ 37740 w 57164"/>
              <a:gd name="connsiteY20" fmla="*/ 54945 h 76034"/>
              <a:gd name="connsiteX21" fmla="*/ 28490 w 57164"/>
              <a:gd name="connsiteY21" fmla="*/ 31820 h 76034"/>
              <a:gd name="connsiteX22" fmla="*/ 19240 w 57164"/>
              <a:gd name="connsiteY22" fmla="*/ 54945 h 76034"/>
              <a:gd name="connsiteX23" fmla="*/ 37740 w 57164"/>
              <a:gd name="connsiteY23" fmla="*/ 54945 h 760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57164" h="76034">
                <a:moveTo>
                  <a:pt x="41440" y="64380"/>
                </a:moveTo>
                <a:lnTo>
                  <a:pt x="15540" y="64380"/>
                </a:lnTo>
                <a:lnTo>
                  <a:pt x="10915" y="76035"/>
                </a:lnTo>
                <a:lnTo>
                  <a:pt x="0" y="76035"/>
                </a:lnTo>
                <a:lnTo>
                  <a:pt x="24605" y="15540"/>
                </a:lnTo>
                <a:lnTo>
                  <a:pt x="32560" y="15540"/>
                </a:lnTo>
                <a:lnTo>
                  <a:pt x="57165" y="76035"/>
                </a:lnTo>
                <a:lnTo>
                  <a:pt x="46250" y="76035"/>
                </a:lnTo>
                <a:lnTo>
                  <a:pt x="41625" y="64380"/>
                </a:lnTo>
                <a:close/>
                <a:moveTo>
                  <a:pt x="22940" y="0"/>
                </a:moveTo>
                <a:cubicBezTo>
                  <a:pt x="26270" y="0"/>
                  <a:pt x="28305" y="1665"/>
                  <a:pt x="29785" y="3145"/>
                </a:cubicBezTo>
                <a:cubicBezTo>
                  <a:pt x="30895" y="4255"/>
                  <a:pt x="32005" y="5550"/>
                  <a:pt x="33855" y="5550"/>
                </a:cubicBezTo>
                <a:cubicBezTo>
                  <a:pt x="36445" y="5550"/>
                  <a:pt x="37185" y="3515"/>
                  <a:pt x="37185" y="1295"/>
                </a:cubicBezTo>
                <a:lnTo>
                  <a:pt x="43105" y="1295"/>
                </a:lnTo>
                <a:cubicBezTo>
                  <a:pt x="43105" y="7030"/>
                  <a:pt x="40145" y="11470"/>
                  <a:pt x="33855" y="11470"/>
                </a:cubicBezTo>
                <a:cubicBezTo>
                  <a:pt x="30155" y="11470"/>
                  <a:pt x="28305" y="9620"/>
                  <a:pt x="27010" y="8140"/>
                </a:cubicBezTo>
                <a:cubicBezTo>
                  <a:pt x="25715" y="6845"/>
                  <a:pt x="24790" y="5920"/>
                  <a:pt x="23310" y="5920"/>
                </a:cubicBezTo>
                <a:cubicBezTo>
                  <a:pt x="20905" y="5920"/>
                  <a:pt x="20165" y="8510"/>
                  <a:pt x="20165" y="10175"/>
                </a:cubicBezTo>
                <a:lnTo>
                  <a:pt x="14245" y="10175"/>
                </a:lnTo>
                <a:cubicBezTo>
                  <a:pt x="14245" y="4440"/>
                  <a:pt x="17390" y="0"/>
                  <a:pt x="23125" y="0"/>
                </a:cubicBezTo>
                <a:close/>
                <a:moveTo>
                  <a:pt x="37740" y="54945"/>
                </a:moveTo>
                <a:lnTo>
                  <a:pt x="28490" y="31820"/>
                </a:lnTo>
                <a:lnTo>
                  <a:pt x="19240" y="54945"/>
                </a:lnTo>
                <a:lnTo>
                  <a:pt x="37740" y="5494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7" name="Forma livre: Forma 16">
            <a:extLst>
              <a:ext uri="{FF2B5EF4-FFF2-40B4-BE49-F238E27FC236}">
                <a16:creationId xmlns:a16="http://schemas.microsoft.com/office/drawing/2014/main" id="{542AFF33-B081-100D-2159-7A5B90FBF76E}"/>
              </a:ext>
            </a:extLst>
          </xdr:cNvPr>
          <xdr:cNvSpPr/>
        </xdr:nvSpPr>
        <xdr:spPr>
          <a:xfrm>
            <a:off x="3563724" y="1389667"/>
            <a:ext cx="60865" cy="62159"/>
          </a:xfrm>
          <a:custGeom>
            <a:avLst/>
            <a:gdLst>
              <a:gd name="connsiteX0" fmla="*/ 0 w 60865"/>
              <a:gd name="connsiteY0" fmla="*/ 31080 h 62159"/>
              <a:gd name="connsiteX1" fmla="*/ 30525 w 60865"/>
              <a:gd name="connsiteY1" fmla="*/ 0 h 62159"/>
              <a:gd name="connsiteX2" fmla="*/ 60865 w 60865"/>
              <a:gd name="connsiteY2" fmla="*/ 31080 h 62159"/>
              <a:gd name="connsiteX3" fmla="*/ 30525 w 60865"/>
              <a:gd name="connsiteY3" fmla="*/ 62160 h 62159"/>
              <a:gd name="connsiteX4" fmla="*/ 0 w 60865"/>
              <a:gd name="connsiteY4" fmla="*/ 31080 h 62159"/>
              <a:gd name="connsiteX5" fmla="*/ 50320 w 60865"/>
              <a:gd name="connsiteY5" fmla="*/ 31080 h 62159"/>
              <a:gd name="connsiteX6" fmla="*/ 30525 w 60865"/>
              <a:gd name="connsiteY6" fmla="*/ 10360 h 62159"/>
              <a:gd name="connsiteX7" fmla="*/ 10360 w 60865"/>
              <a:gd name="connsiteY7" fmla="*/ 31080 h 62159"/>
              <a:gd name="connsiteX8" fmla="*/ 30525 w 60865"/>
              <a:gd name="connsiteY8" fmla="*/ 51800 h 62159"/>
              <a:gd name="connsiteX9" fmla="*/ 50320 w 60865"/>
              <a:gd name="connsiteY9" fmla="*/ 3108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0865" h="62159">
                <a:moveTo>
                  <a:pt x="0" y="31080"/>
                </a:moveTo>
                <a:cubicBezTo>
                  <a:pt x="0" y="13135"/>
                  <a:pt x="12580" y="0"/>
                  <a:pt x="30525" y="0"/>
                </a:cubicBezTo>
                <a:cubicBezTo>
                  <a:pt x="48470" y="0"/>
                  <a:pt x="60865" y="13135"/>
                  <a:pt x="60865" y="31080"/>
                </a:cubicBezTo>
                <a:cubicBezTo>
                  <a:pt x="60865" y="49025"/>
                  <a:pt x="48655" y="62160"/>
                  <a:pt x="30525" y="62160"/>
                </a:cubicBezTo>
                <a:cubicBezTo>
                  <a:pt x="12395" y="62160"/>
                  <a:pt x="0" y="49025"/>
                  <a:pt x="0" y="31080"/>
                </a:cubicBezTo>
                <a:close/>
                <a:moveTo>
                  <a:pt x="50320" y="31080"/>
                </a:moveTo>
                <a:cubicBezTo>
                  <a:pt x="50320" y="19240"/>
                  <a:pt x="42550" y="10360"/>
                  <a:pt x="30525" y="10360"/>
                </a:cubicBezTo>
                <a:cubicBezTo>
                  <a:pt x="18500" y="10360"/>
                  <a:pt x="10360" y="19055"/>
                  <a:pt x="10360" y="31080"/>
                </a:cubicBezTo>
                <a:cubicBezTo>
                  <a:pt x="10360" y="43105"/>
                  <a:pt x="18500" y="51800"/>
                  <a:pt x="30525" y="51800"/>
                </a:cubicBezTo>
                <a:cubicBezTo>
                  <a:pt x="42550" y="51800"/>
                  <a:pt x="50320" y="43105"/>
                  <a:pt x="50320" y="310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8" name="Forma livre: Forma 17">
            <a:extLst>
              <a:ext uri="{FF2B5EF4-FFF2-40B4-BE49-F238E27FC236}">
                <a16:creationId xmlns:a16="http://schemas.microsoft.com/office/drawing/2014/main" id="{6E1EE8CE-AE42-1435-9302-8B4D255EE777}"/>
              </a:ext>
            </a:extLst>
          </xdr:cNvPr>
          <xdr:cNvSpPr/>
        </xdr:nvSpPr>
        <xdr:spPr>
          <a:xfrm>
            <a:off x="3673614" y="1389667"/>
            <a:ext cx="55129" cy="62159"/>
          </a:xfrm>
          <a:custGeom>
            <a:avLst/>
            <a:gdLst>
              <a:gd name="connsiteX0" fmla="*/ 30710 w 55129"/>
              <a:gd name="connsiteY0" fmla="*/ 10360 h 62159"/>
              <a:gd name="connsiteX1" fmla="*/ 10545 w 55129"/>
              <a:gd name="connsiteY1" fmla="*/ 31080 h 62159"/>
              <a:gd name="connsiteX2" fmla="*/ 30710 w 55129"/>
              <a:gd name="connsiteY2" fmla="*/ 51800 h 62159"/>
              <a:gd name="connsiteX3" fmla="*/ 46805 w 55129"/>
              <a:gd name="connsiteY3" fmla="*/ 43475 h 62159"/>
              <a:gd name="connsiteX4" fmla="*/ 55130 w 55129"/>
              <a:gd name="connsiteY4" fmla="*/ 49950 h 62159"/>
              <a:gd name="connsiteX5" fmla="*/ 30525 w 55129"/>
              <a:gd name="connsiteY5" fmla="*/ 62160 h 62159"/>
              <a:gd name="connsiteX6" fmla="*/ 0 w 55129"/>
              <a:gd name="connsiteY6" fmla="*/ 31080 h 62159"/>
              <a:gd name="connsiteX7" fmla="*/ 30525 w 55129"/>
              <a:gd name="connsiteY7" fmla="*/ 0 h 62159"/>
              <a:gd name="connsiteX8" fmla="*/ 55130 w 55129"/>
              <a:gd name="connsiteY8" fmla="*/ 12210 h 62159"/>
              <a:gd name="connsiteX9" fmla="*/ 46805 w 55129"/>
              <a:gd name="connsiteY9" fmla="*/ 18315 h 62159"/>
              <a:gd name="connsiteX10" fmla="*/ 30710 w 55129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29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" name="Forma livre: Forma 18">
            <a:extLst>
              <a:ext uri="{FF2B5EF4-FFF2-40B4-BE49-F238E27FC236}">
                <a16:creationId xmlns:a16="http://schemas.microsoft.com/office/drawing/2014/main" id="{5EFE84CC-CE0D-29AB-75F6-E61E1844D6FE}"/>
              </a:ext>
            </a:extLst>
          </xdr:cNvPr>
          <xdr:cNvSpPr/>
        </xdr:nvSpPr>
        <xdr:spPr>
          <a:xfrm>
            <a:off x="3748538" y="139040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0" name="Forma livre: Forma 19">
            <a:extLst>
              <a:ext uri="{FF2B5EF4-FFF2-40B4-BE49-F238E27FC236}">
                <a16:creationId xmlns:a16="http://schemas.microsoft.com/office/drawing/2014/main" id="{95EC9839-74B3-D129-DD24-C227CB26F6FF}"/>
              </a:ext>
            </a:extLst>
          </xdr:cNvPr>
          <xdr:cNvSpPr/>
        </xdr:nvSpPr>
        <xdr:spPr>
          <a:xfrm>
            <a:off x="3808848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1" name="Forma livre: Forma 20">
            <a:extLst>
              <a:ext uri="{FF2B5EF4-FFF2-40B4-BE49-F238E27FC236}">
                <a16:creationId xmlns:a16="http://schemas.microsoft.com/office/drawing/2014/main" id="{489E5FC9-B20C-F8E5-188F-B4D600B67F6B}"/>
              </a:ext>
            </a:extLst>
          </xdr:cNvPr>
          <xdr:cNvSpPr/>
        </xdr:nvSpPr>
        <xdr:spPr>
          <a:xfrm>
            <a:off x="3841038" y="1390592"/>
            <a:ext cx="59569" cy="60494"/>
          </a:xfrm>
          <a:custGeom>
            <a:avLst/>
            <a:gdLst>
              <a:gd name="connsiteX0" fmla="*/ 59570 w 59569"/>
              <a:gd name="connsiteY0" fmla="*/ 60310 h 60494"/>
              <a:gd name="connsiteX1" fmla="*/ 49210 w 59569"/>
              <a:gd name="connsiteY1" fmla="*/ 60310 h 60494"/>
              <a:gd name="connsiteX2" fmla="*/ 49210 w 59569"/>
              <a:gd name="connsiteY2" fmla="*/ 20535 h 60494"/>
              <a:gd name="connsiteX3" fmla="*/ 33485 w 59569"/>
              <a:gd name="connsiteY3" fmla="*/ 53280 h 60494"/>
              <a:gd name="connsiteX4" fmla="*/ 26270 w 59569"/>
              <a:gd name="connsiteY4" fmla="*/ 53280 h 60494"/>
              <a:gd name="connsiteX5" fmla="*/ 10360 w 59569"/>
              <a:gd name="connsiteY5" fmla="*/ 20535 h 60494"/>
              <a:gd name="connsiteX6" fmla="*/ 10360 w 59569"/>
              <a:gd name="connsiteY6" fmla="*/ 60495 h 60494"/>
              <a:gd name="connsiteX7" fmla="*/ 0 w 59569"/>
              <a:gd name="connsiteY7" fmla="*/ 60495 h 60494"/>
              <a:gd name="connsiteX8" fmla="*/ 0 w 59569"/>
              <a:gd name="connsiteY8" fmla="*/ 0 h 60494"/>
              <a:gd name="connsiteX9" fmla="*/ 10545 w 59569"/>
              <a:gd name="connsiteY9" fmla="*/ 0 h 60494"/>
              <a:gd name="connsiteX10" fmla="*/ 29600 w 59569"/>
              <a:gd name="connsiteY10" fmla="*/ 38110 h 60494"/>
              <a:gd name="connsiteX11" fmla="*/ 48840 w 59569"/>
              <a:gd name="connsiteY11" fmla="*/ 0 h 60494"/>
              <a:gd name="connsiteX12" fmla="*/ 59385 w 59569"/>
              <a:gd name="connsiteY12" fmla="*/ 0 h 60494"/>
              <a:gd name="connsiteX13" fmla="*/ 59385 w 59569"/>
              <a:gd name="connsiteY13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9569" h="60494">
                <a:moveTo>
                  <a:pt x="59570" y="60310"/>
                </a:moveTo>
                <a:lnTo>
                  <a:pt x="49210" y="60310"/>
                </a:lnTo>
                <a:lnTo>
                  <a:pt x="49210" y="20535"/>
                </a:lnTo>
                <a:lnTo>
                  <a:pt x="33485" y="53280"/>
                </a:lnTo>
                <a:lnTo>
                  <a:pt x="26270" y="53280"/>
                </a:lnTo>
                <a:lnTo>
                  <a:pt x="10360" y="2053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10545" y="0"/>
                </a:lnTo>
                <a:lnTo>
                  <a:pt x="29600" y="38110"/>
                </a:lnTo>
                <a:lnTo>
                  <a:pt x="48840" y="0"/>
                </a:lnTo>
                <a:lnTo>
                  <a:pt x="59385" y="0"/>
                </a:lnTo>
                <a:lnTo>
                  <a:pt x="59385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" name="Forma livre: Forma 21">
            <a:extLst>
              <a:ext uri="{FF2B5EF4-FFF2-40B4-BE49-F238E27FC236}">
                <a16:creationId xmlns:a16="http://schemas.microsoft.com/office/drawing/2014/main" id="{A48CFB10-28BE-6431-C104-69C871806592}"/>
              </a:ext>
            </a:extLst>
          </xdr:cNvPr>
          <xdr:cNvSpPr/>
        </xdr:nvSpPr>
        <xdr:spPr>
          <a:xfrm>
            <a:off x="3919848" y="1374682"/>
            <a:ext cx="57165" cy="76219"/>
          </a:xfrm>
          <a:custGeom>
            <a:avLst/>
            <a:gdLst>
              <a:gd name="connsiteX0" fmla="*/ 41440 w 57165"/>
              <a:gd name="connsiteY0" fmla="*/ 64565 h 76219"/>
              <a:gd name="connsiteX1" fmla="*/ 15540 w 57165"/>
              <a:gd name="connsiteY1" fmla="*/ 64565 h 76219"/>
              <a:gd name="connsiteX2" fmla="*/ 10915 w 57165"/>
              <a:gd name="connsiteY2" fmla="*/ 76220 h 76219"/>
              <a:gd name="connsiteX3" fmla="*/ 0 w 57165"/>
              <a:gd name="connsiteY3" fmla="*/ 76220 h 76219"/>
              <a:gd name="connsiteX4" fmla="*/ 24605 w 57165"/>
              <a:gd name="connsiteY4" fmla="*/ 15725 h 76219"/>
              <a:gd name="connsiteX5" fmla="*/ 32560 w 57165"/>
              <a:gd name="connsiteY5" fmla="*/ 15725 h 76219"/>
              <a:gd name="connsiteX6" fmla="*/ 57165 w 57165"/>
              <a:gd name="connsiteY6" fmla="*/ 76220 h 76219"/>
              <a:gd name="connsiteX7" fmla="*/ 46250 w 57165"/>
              <a:gd name="connsiteY7" fmla="*/ 76220 h 76219"/>
              <a:gd name="connsiteX8" fmla="*/ 41625 w 57165"/>
              <a:gd name="connsiteY8" fmla="*/ 64565 h 76219"/>
              <a:gd name="connsiteX9" fmla="*/ 37740 w 57165"/>
              <a:gd name="connsiteY9" fmla="*/ 55130 h 76219"/>
              <a:gd name="connsiteX10" fmla="*/ 28490 w 57165"/>
              <a:gd name="connsiteY10" fmla="*/ 32005 h 76219"/>
              <a:gd name="connsiteX11" fmla="*/ 19240 w 57165"/>
              <a:gd name="connsiteY11" fmla="*/ 55130 h 76219"/>
              <a:gd name="connsiteX12" fmla="*/ 37740 w 57165"/>
              <a:gd name="connsiteY12" fmla="*/ 55130 h 76219"/>
              <a:gd name="connsiteX13" fmla="*/ 37740 w 57165"/>
              <a:gd name="connsiteY13" fmla="*/ 0 h 76219"/>
              <a:gd name="connsiteX14" fmla="*/ 32560 w 57165"/>
              <a:gd name="connsiteY14" fmla="*/ 9990 h 76219"/>
              <a:gd name="connsiteX15" fmla="*/ 24235 w 57165"/>
              <a:gd name="connsiteY15" fmla="*/ 9990 h 76219"/>
              <a:gd name="connsiteX16" fmla="*/ 29045 w 57165"/>
              <a:gd name="connsiteY16" fmla="*/ 0 h 76219"/>
              <a:gd name="connsiteX17" fmla="*/ 37740 w 57165"/>
              <a:gd name="connsiteY17" fmla="*/ 0 h 76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7165" h="76219">
                <a:moveTo>
                  <a:pt x="41440" y="64565"/>
                </a:moveTo>
                <a:lnTo>
                  <a:pt x="15540" y="64565"/>
                </a:lnTo>
                <a:lnTo>
                  <a:pt x="10915" y="76220"/>
                </a:lnTo>
                <a:lnTo>
                  <a:pt x="0" y="76220"/>
                </a:lnTo>
                <a:lnTo>
                  <a:pt x="24605" y="15725"/>
                </a:lnTo>
                <a:lnTo>
                  <a:pt x="32560" y="15725"/>
                </a:lnTo>
                <a:lnTo>
                  <a:pt x="57165" y="76220"/>
                </a:lnTo>
                <a:lnTo>
                  <a:pt x="46250" y="76220"/>
                </a:lnTo>
                <a:lnTo>
                  <a:pt x="41625" y="64565"/>
                </a:lnTo>
                <a:close/>
                <a:moveTo>
                  <a:pt x="37740" y="55130"/>
                </a:moveTo>
                <a:lnTo>
                  <a:pt x="28490" y="32005"/>
                </a:lnTo>
                <a:lnTo>
                  <a:pt x="19240" y="55130"/>
                </a:lnTo>
                <a:lnTo>
                  <a:pt x="37740" y="55130"/>
                </a:lnTo>
                <a:close/>
                <a:moveTo>
                  <a:pt x="37740" y="0"/>
                </a:moveTo>
                <a:lnTo>
                  <a:pt x="32560" y="9990"/>
                </a:lnTo>
                <a:lnTo>
                  <a:pt x="24235" y="9990"/>
                </a:lnTo>
                <a:lnTo>
                  <a:pt x="29045" y="0"/>
                </a:lnTo>
                <a:lnTo>
                  <a:pt x="3774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3" name="Forma livre: Forma 22">
            <a:extLst>
              <a:ext uri="{FF2B5EF4-FFF2-40B4-BE49-F238E27FC236}">
                <a16:creationId xmlns:a16="http://schemas.microsoft.com/office/drawing/2014/main" id="{BBE3817B-6B30-D031-1673-0354822C4A25}"/>
              </a:ext>
            </a:extLst>
          </xdr:cNvPr>
          <xdr:cNvSpPr/>
        </xdr:nvSpPr>
        <xdr:spPr>
          <a:xfrm>
            <a:off x="3985338" y="139040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4" name="Forma livre: Forma 23">
            <a:extLst>
              <a:ext uri="{FF2B5EF4-FFF2-40B4-BE49-F238E27FC236}">
                <a16:creationId xmlns:a16="http://schemas.microsoft.com/office/drawing/2014/main" id="{19F7D6A3-56BD-C931-C88E-6A458FF8EEE4}"/>
              </a:ext>
            </a:extLst>
          </xdr:cNvPr>
          <xdr:cNvSpPr/>
        </xdr:nvSpPr>
        <xdr:spPr>
          <a:xfrm>
            <a:off x="4053233" y="139040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5" name="Forma livre: Forma 24">
            <a:extLst>
              <a:ext uri="{FF2B5EF4-FFF2-40B4-BE49-F238E27FC236}">
                <a16:creationId xmlns:a16="http://schemas.microsoft.com/office/drawing/2014/main" id="{F2DE2C06-07FC-9A3F-1C0A-93228D7F4B02}"/>
              </a:ext>
            </a:extLst>
          </xdr:cNvPr>
          <xdr:cNvSpPr/>
        </xdr:nvSpPr>
        <xdr:spPr>
          <a:xfrm>
            <a:off x="4084313" y="1389667"/>
            <a:ext cx="55130" cy="62159"/>
          </a:xfrm>
          <a:custGeom>
            <a:avLst/>
            <a:gdLst>
              <a:gd name="connsiteX0" fmla="*/ 30710 w 55130"/>
              <a:gd name="connsiteY0" fmla="*/ 10360 h 62159"/>
              <a:gd name="connsiteX1" fmla="*/ 10545 w 55130"/>
              <a:gd name="connsiteY1" fmla="*/ 31080 h 62159"/>
              <a:gd name="connsiteX2" fmla="*/ 30710 w 55130"/>
              <a:gd name="connsiteY2" fmla="*/ 51800 h 62159"/>
              <a:gd name="connsiteX3" fmla="*/ 46805 w 55130"/>
              <a:gd name="connsiteY3" fmla="*/ 43475 h 62159"/>
              <a:gd name="connsiteX4" fmla="*/ 55130 w 55130"/>
              <a:gd name="connsiteY4" fmla="*/ 49950 h 62159"/>
              <a:gd name="connsiteX5" fmla="*/ 30525 w 55130"/>
              <a:gd name="connsiteY5" fmla="*/ 62160 h 62159"/>
              <a:gd name="connsiteX6" fmla="*/ 0 w 55130"/>
              <a:gd name="connsiteY6" fmla="*/ 31080 h 62159"/>
              <a:gd name="connsiteX7" fmla="*/ 30525 w 55130"/>
              <a:gd name="connsiteY7" fmla="*/ 0 h 62159"/>
              <a:gd name="connsiteX8" fmla="*/ 55130 w 55130"/>
              <a:gd name="connsiteY8" fmla="*/ 12210 h 62159"/>
              <a:gd name="connsiteX9" fmla="*/ 46805 w 55130"/>
              <a:gd name="connsiteY9" fmla="*/ 18315 h 62159"/>
              <a:gd name="connsiteX10" fmla="*/ 30710 w 55130"/>
              <a:gd name="connsiteY10" fmla="*/ 10360 h 621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5130" h="62159">
                <a:moveTo>
                  <a:pt x="30710" y="10360"/>
                </a:moveTo>
                <a:cubicBezTo>
                  <a:pt x="18685" y="10360"/>
                  <a:pt x="10545" y="19055"/>
                  <a:pt x="10545" y="31080"/>
                </a:cubicBezTo>
                <a:cubicBezTo>
                  <a:pt x="10545" y="43105"/>
                  <a:pt x="18685" y="51800"/>
                  <a:pt x="30710" y="51800"/>
                </a:cubicBezTo>
                <a:cubicBezTo>
                  <a:pt x="37925" y="51800"/>
                  <a:pt x="43660" y="47915"/>
                  <a:pt x="46805" y="43475"/>
                </a:cubicBezTo>
                <a:lnTo>
                  <a:pt x="55130" y="49950"/>
                </a:lnTo>
                <a:cubicBezTo>
                  <a:pt x="49950" y="57535"/>
                  <a:pt x="41255" y="62160"/>
                  <a:pt x="30525" y="62160"/>
                </a:cubicBezTo>
                <a:cubicBezTo>
                  <a:pt x="12580" y="62160"/>
                  <a:pt x="0" y="49025"/>
                  <a:pt x="0" y="31080"/>
                </a:cubicBezTo>
                <a:cubicBezTo>
                  <a:pt x="0" y="13135"/>
                  <a:pt x="12580" y="0"/>
                  <a:pt x="30525" y="0"/>
                </a:cubicBezTo>
                <a:cubicBezTo>
                  <a:pt x="41255" y="0"/>
                  <a:pt x="49765" y="4625"/>
                  <a:pt x="55130" y="12210"/>
                </a:cubicBezTo>
                <a:lnTo>
                  <a:pt x="46805" y="18315"/>
                </a:lnTo>
                <a:cubicBezTo>
                  <a:pt x="43660" y="13875"/>
                  <a:pt x="37925" y="10360"/>
                  <a:pt x="30710" y="1036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6" name="Forma livre: Forma 25">
            <a:extLst>
              <a:ext uri="{FF2B5EF4-FFF2-40B4-BE49-F238E27FC236}">
                <a16:creationId xmlns:a16="http://schemas.microsoft.com/office/drawing/2014/main" id="{BD4F9013-BCEC-CEA4-0C1F-2AB0234BECE0}"/>
              </a:ext>
            </a:extLst>
          </xdr:cNvPr>
          <xdr:cNvSpPr/>
        </xdr:nvSpPr>
        <xdr:spPr>
          <a:xfrm>
            <a:off x="4155353" y="139040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7" name="Forma livre: Forma 26">
            <a:extLst>
              <a:ext uri="{FF2B5EF4-FFF2-40B4-BE49-F238E27FC236}">
                <a16:creationId xmlns:a16="http://schemas.microsoft.com/office/drawing/2014/main" id="{4705C403-38A2-6748-6EA2-144C816E0250}"/>
              </a:ext>
            </a:extLst>
          </xdr:cNvPr>
          <xdr:cNvSpPr/>
        </xdr:nvSpPr>
        <xdr:spPr>
          <a:xfrm>
            <a:off x="2736220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8" name="Forma livre: Forma 27">
            <a:extLst>
              <a:ext uri="{FF2B5EF4-FFF2-40B4-BE49-F238E27FC236}">
                <a16:creationId xmlns:a16="http://schemas.microsoft.com/office/drawing/2014/main" id="{B3AC2776-4F3F-F56D-BB43-43C99E53B495}"/>
              </a:ext>
            </a:extLst>
          </xdr:cNvPr>
          <xdr:cNvSpPr/>
        </xdr:nvSpPr>
        <xdr:spPr>
          <a:xfrm>
            <a:off x="282594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9" name="Forma livre: Forma 28">
            <a:extLst>
              <a:ext uri="{FF2B5EF4-FFF2-40B4-BE49-F238E27FC236}">
                <a16:creationId xmlns:a16="http://schemas.microsoft.com/office/drawing/2014/main" id="{D7B7EA1B-89E9-C9EA-5ADB-DAAB6FEB04AF}"/>
              </a:ext>
            </a:extLst>
          </xdr:cNvPr>
          <xdr:cNvSpPr/>
        </xdr:nvSpPr>
        <xdr:spPr>
          <a:xfrm>
            <a:off x="2895690" y="1487717"/>
            <a:ext cx="46619" cy="61419"/>
          </a:xfrm>
          <a:custGeom>
            <a:avLst/>
            <a:gdLst>
              <a:gd name="connsiteX0" fmla="*/ 46435 w 46619"/>
              <a:gd name="connsiteY0" fmla="*/ 0 h 61419"/>
              <a:gd name="connsiteX1" fmla="*/ 46435 w 46619"/>
              <a:gd name="connsiteY1" fmla="*/ 39405 h 61419"/>
              <a:gd name="connsiteX2" fmla="*/ 23125 w 46619"/>
              <a:gd name="connsiteY2" fmla="*/ 61420 h 61419"/>
              <a:gd name="connsiteX3" fmla="*/ 0 w 46619"/>
              <a:gd name="connsiteY3" fmla="*/ 39405 h 61419"/>
              <a:gd name="connsiteX4" fmla="*/ 0 w 46619"/>
              <a:gd name="connsiteY4" fmla="*/ 0 h 61419"/>
              <a:gd name="connsiteX5" fmla="*/ 10360 w 46619"/>
              <a:gd name="connsiteY5" fmla="*/ 0 h 61419"/>
              <a:gd name="connsiteX6" fmla="*/ 10360 w 46619"/>
              <a:gd name="connsiteY6" fmla="*/ 38295 h 61419"/>
              <a:gd name="connsiteX7" fmla="*/ 23310 w 46619"/>
              <a:gd name="connsiteY7" fmla="*/ 51430 h 61419"/>
              <a:gd name="connsiteX8" fmla="*/ 36260 w 46619"/>
              <a:gd name="connsiteY8" fmla="*/ 38295 h 61419"/>
              <a:gd name="connsiteX9" fmla="*/ 36260 w 46619"/>
              <a:gd name="connsiteY9" fmla="*/ 0 h 61419"/>
              <a:gd name="connsiteX10" fmla="*/ 46620 w 46619"/>
              <a:gd name="connsiteY10" fmla="*/ 0 h 614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6619" h="61419">
                <a:moveTo>
                  <a:pt x="46435" y="0"/>
                </a:moveTo>
                <a:lnTo>
                  <a:pt x="46435" y="39405"/>
                </a:lnTo>
                <a:cubicBezTo>
                  <a:pt x="46435" y="51430"/>
                  <a:pt x="38110" y="61420"/>
                  <a:pt x="23125" y="61420"/>
                </a:cubicBezTo>
                <a:cubicBezTo>
                  <a:pt x="8140" y="61420"/>
                  <a:pt x="0" y="51430"/>
                  <a:pt x="0" y="39405"/>
                </a:cubicBezTo>
                <a:lnTo>
                  <a:pt x="0" y="0"/>
                </a:lnTo>
                <a:lnTo>
                  <a:pt x="10360" y="0"/>
                </a:lnTo>
                <a:lnTo>
                  <a:pt x="10360" y="38295"/>
                </a:lnTo>
                <a:cubicBezTo>
                  <a:pt x="10360" y="47175"/>
                  <a:pt x="15910" y="51430"/>
                  <a:pt x="23310" y="51430"/>
                </a:cubicBezTo>
                <a:cubicBezTo>
                  <a:pt x="30710" y="51430"/>
                  <a:pt x="36260" y="47360"/>
                  <a:pt x="36260" y="38295"/>
                </a:cubicBezTo>
                <a:lnTo>
                  <a:pt x="36260" y="0"/>
                </a:lnTo>
                <a:lnTo>
                  <a:pt x="4662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0" name="Forma livre: Forma 29">
            <a:extLst>
              <a:ext uri="{FF2B5EF4-FFF2-40B4-BE49-F238E27FC236}">
                <a16:creationId xmlns:a16="http://schemas.microsoft.com/office/drawing/2014/main" id="{815D130E-D09B-A09A-80EF-3271FFD32238}"/>
              </a:ext>
            </a:extLst>
          </xdr:cNvPr>
          <xdr:cNvSpPr/>
        </xdr:nvSpPr>
        <xdr:spPr>
          <a:xfrm>
            <a:off x="2962105" y="1486607"/>
            <a:ext cx="49579" cy="62714"/>
          </a:xfrm>
          <a:custGeom>
            <a:avLst/>
            <a:gdLst>
              <a:gd name="connsiteX0" fmla="*/ 8510 w 49579"/>
              <a:gd name="connsiteY0" fmla="*/ 42365 h 62714"/>
              <a:gd name="connsiteX1" fmla="*/ 26825 w 49579"/>
              <a:gd name="connsiteY1" fmla="*/ 52355 h 62714"/>
              <a:gd name="connsiteX2" fmla="*/ 37925 w 49579"/>
              <a:gd name="connsiteY2" fmla="*/ 44400 h 62714"/>
              <a:gd name="connsiteX3" fmla="*/ 22755 w 49579"/>
              <a:gd name="connsiteY3" fmla="*/ 35150 h 62714"/>
              <a:gd name="connsiteX4" fmla="*/ 2405 w 49579"/>
              <a:gd name="connsiteY4" fmla="*/ 17760 h 62714"/>
              <a:gd name="connsiteX5" fmla="*/ 25715 w 49579"/>
              <a:gd name="connsiteY5" fmla="*/ 0 h 62714"/>
              <a:gd name="connsiteX6" fmla="*/ 48840 w 49579"/>
              <a:gd name="connsiteY6" fmla="*/ 12765 h 62714"/>
              <a:gd name="connsiteX7" fmla="*/ 40515 w 49579"/>
              <a:gd name="connsiteY7" fmla="*/ 17945 h 62714"/>
              <a:gd name="connsiteX8" fmla="*/ 24420 w 49579"/>
              <a:gd name="connsiteY8" fmla="*/ 10360 h 62714"/>
              <a:gd name="connsiteX9" fmla="*/ 14245 w 49579"/>
              <a:gd name="connsiteY9" fmla="*/ 17205 h 62714"/>
              <a:gd name="connsiteX10" fmla="*/ 29045 w 49579"/>
              <a:gd name="connsiteY10" fmla="*/ 26085 h 62714"/>
              <a:gd name="connsiteX11" fmla="*/ 49580 w 49579"/>
              <a:gd name="connsiteY11" fmla="*/ 43845 h 62714"/>
              <a:gd name="connsiteX12" fmla="*/ 25715 w 49579"/>
              <a:gd name="connsiteY12" fmla="*/ 62715 h 62714"/>
              <a:gd name="connsiteX13" fmla="*/ 0 w 49579"/>
              <a:gd name="connsiteY13" fmla="*/ 48100 h 62714"/>
              <a:gd name="connsiteX14" fmla="*/ 8325 w 49579"/>
              <a:gd name="connsiteY14" fmla="*/ 42180 h 62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9579" h="62714">
                <a:moveTo>
                  <a:pt x="8510" y="42365"/>
                </a:moveTo>
                <a:cubicBezTo>
                  <a:pt x="10360" y="46620"/>
                  <a:pt x="17760" y="52355"/>
                  <a:pt x="26825" y="52355"/>
                </a:cubicBezTo>
                <a:cubicBezTo>
                  <a:pt x="35150" y="52355"/>
                  <a:pt x="37925" y="49210"/>
                  <a:pt x="37925" y="44400"/>
                </a:cubicBezTo>
                <a:cubicBezTo>
                  <a:pt x="37925" y="38480"/>
                  <a:pt x="27565" y="36630"/>
                  <a:pt x="22755" y="35150"/>
                </a:cubicBezTo>
                <a:cubicBezTo>
                  <a:pt x="17575" y="33485"/>
                  <a:pt x="2405" y="30710"/>
                  <a:pt x="2405" y="17760"/>
                </a:cubicBezTo>
                <a:cubicBezTo>
                  <a:pt x="2405" y="4810"/>
                  <a:pt x="13135" y="0"/>
                  <a:pt x="25715" y="0"/>
                </a:cubicBezTo>
                <a:cubicBezTo>
                  <a:pt x="37185" y="0"/>
                  <a:pt x="46620" y="6290"/>
                  <a:pt x="48840" y="12765"/>
                </a:cubicBezTo>
                <a:lnTo>
                  <a:pt x="40515" y="17945"/>
                </a:lnTo>
                <a:cubicBezTo>
                  <a:pt x="38850" y="14430"/>
                  <a:pt x="32375" y="10360"/>
                  <a:pt x="24420" y="10360"/>
                </a:cubicBezTo>
                <a:cubicBezTo>
                  <a:pt x="17760" y="10360"/>
                  <a:pt x="14245" y="12950"/>
                  <a:pt x="14245" y="17205"/>
                </a:cubicBezTo>
                <a:cubicBezTo>
                  <a:pt x="14245" y="22940"/>
                  <a:pt x="23680" y="24605"/>
                  <a:pt x="29045" y="26085"/>
                </a:cubicBezTo>
                <a:cubicBezTo>
                  <a:pt x="33855" y="27750"/>
                  <a:pt x="49580" y="31265"/>
                  <a:pt x="49580" y="43845"/>
                </a:cubicBezTo>
                <a:cubicBezTo>
                  <a:pt x="49580" y="56425"/>
                  <a:pt x="40330" y="62715"/>
                  <a:pt x="25715" y="62715"/>
                </a:cubicBezTo>
                <a:cubicBezTo>
                  <a:pt x="12025" y="62715"/>
                  <a:pt x="2960" y="55685"/>
                  <a:pt x="0" y="48100"/>
                </a:cubicBezTo>
                <a:lnTo>
                  <a:pt x="8325" y="421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1" name="Forma livre: Forma 30">
            <a:extLst>
              <a:ext uri="{FF2B5EF4-FFF2-40B4-BE49-F238E27FC236}">
                <a16:creationId xmlns:a16="http://schemas.microsoft.com/office/drawing/2014/main" id="{154E2B8C-AFD1-D660-8222-84650E35A654}"/>
              </a:ext>
            </a:extLst>
          </xdr:cNvPr>
          <xdr:cNvSpPr/>
        </xdr:nvSpPr>
        <xdr:spPr>
          <a:xfrm>
            <a:off x="3029075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2" name="Forma livre: Forma 31">
            <a:extLst>
              <a:ext uri="{FF2B5EF4-FFF2-40B4-BE49-F238E27FC236}">
                <a16:creationId xmlns:a16="http://schemas.microsoft.com/office/drawing/2014/main" id="{DF982B11-0685-607E-010B-F8213A295133}"/>
              </a:ext>
            </a:extLst>
          </xdr:cNvPr>
          <xdr:cNvSpPr/>
        </xdr:nvSpPr>
        <xdr:spPr>
          <a:xfrm>
            <a:off x="3096970" y="1487717"/>
            <a:ext cx="40330" cy="60494"/>
          </a:xfrm>
          <a:custGeom>
            <a:avLst/>
            <a:gdLst>
              <a:gd name="connsiteX0" fmla="*/ 10360 w 40330"/>
              <a:gd name="connsiteY0" fmla="*/ 9435 h 60494"/>
              <a:gd name="connsiteX1" fmla="*/ 10360 w 40330"/>
              <a:gd name="connsiteY1" fmla="*/ 25530 h 60494"/>
              <a:gd name="connsiteX2" fmla="*/ 38480 w 40330"/>
              <a:gd name="connsiteY2" fmla="*/ 25530 h 60494"/>
              <a:gd name="connsiteX3" fmla="*/ 38480 w 40330"/>
              <a:gd name="connsiteY3" fmla="*/ 34965 h 60494"/>
              <a:gd name="connsiteX4" fmla="*/ 10360 w 40330"/>
              <a:gd name="connsiteY4" fmla="*/ 34965 h 60494"/>
              <a:gd name="connsiteX5" fmla="*/ 10360 w 40330"/>
              <a:gd name="connsiteY5" fmla="*/ 51060 h 60494"/>
              <a:gd name="connsiteX6" fmla="*/ 40330 w 40330"/>
              <a:gd name="connsiteY6" fmla="*/ 51060 h 60494"/>
              <a:gd name="connsiteX7" fmla="*/ 40330 w 40330"/>
              <a:gd name="connsiteY7" fmla="*/ 60495 h 60494"/>
              <a:gd name="connsiteX8" fmla="*/ 0 w 40330"/>
              <a:gd name="connsiteY8" fmla="*/ 60495 h 60494"/>
              <a:gd name="connsiteX9" fmla="*/ 0 w 40330"/>
              <a:gd name="connsiteY9" fmla="*/ 0 h 60494"/>
              <a:gd name="connsiteX10" fmla="*/ 40330 w 40330"/>
              <a:gd name="connsiteY10" fmla="*/ 0 h 60494"/>
              <a:gd name="connsiteX11" fmla="*/ 40330 w 40330"/>
              <a:gd name="connsiteY11" fmla="*/ 9435 h 60494"/>
              <a:gd name="connsiteX12" fmla="*/ 10360 w 40330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30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3" name="Forma livre: Forma 32">
            <a:extLst>
              <a:ext uri="{FF2B5EF4-FFF2-40B4-BE49-F238E27FC236}">
                <a16:creationId xmlns:a16="http://schemas.microsoft.com/office/drawing/2014/main" id="{FA150DD2-79CD-343C-9CC2-8B73A3B8CF95}"/>
              </a:ext>
            </a:extLst>
          </xdr:cNvPr>
          <xdr:cNvSpPr/>
        </xdr:nvSpPr>
        <xdr:spPr>
          <a:xfrm>
            <a:off x="3158760" y="1487717"/>
            <a:ext cx="48284" cy="60494"/>
          </a:xfrm>
          <a:custGeom>
            <a:avLst/>
            <a:gdLst>
              <a:gd name="connsiteX0" fmla="*/ 48285 w 48284"/>
              <a:gd name="connsiteY0" fmla="*/ 0 h 60494"/>
              <a:gd name="connsiteX1" fmla="*/ 48285 w 48284"/>
              <a:gd name="connsiteY1" fmla="*/ 60495 h 60494"/>
              <a:gd name="connsiteX2" fmla="*/ 38295 w 48284"/>
              <a:gd name="connsiteY2" fmla="*/ 60495 h 60494"/>
              <a:gd name="connsiteX3" fmla="*/ 10360 w 48284"/>
              <a:gd name="connsiteY3" fmla="*/ 17945 h 60494"/>
              <a:gd name="connsiteX4" fmla="*/ 10360 w 48284"/>
              <a:gd name="connsiteY4" fmla="*/ 60495 h 60494"/>
              <a:gd name="connsiteX5" fmla="*/ 0 w 48284"/>
              <a:gd name="connsiteY5" fmla="*/ 60495 h 60494"/>
              <a:gd name="connsiteX6" fmla="*/ 0 w 48284"/>
              <a:gd name="connsiteY6" fmla="*/ 0 h 60494"/>
              <a:gd name="connsiteX7" fmla="*/ 9990 w 48284"/>
              <a:gd name="connsiteY7" fmla="*/ 0 h 60494"/>
              <a:gd name="connsiteX8" fmla="*/ 37925 w 48284"/>
              <a:gd name="connsiteY8" fmla="*/ 42550 h 60494"/>
              <a:gd name="connsiteX9" fmla="*/ 37925 w 48284"/>
              <a:gd name="connsiteY9" fmla="*/ 0 h 60494"/>
              <a:gd name="connsiteX10" fmla="*/ 48285 w 48284"/>
              <a:gd name="connsiteY10" fmla="*/ 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8284" h="60494">
                <a:moveTo>
                  <a:pt x="48285" y="0"/>
                </a:moveTo>
                <a:lnTo>
                  <a:pt x="48285" y="60495"/>
                </a:lnTo>
                <a:lnTo>
                  <a:pt x="38295" y="60495"/>
                </a:lnTo>
                <a:lnTo>
                  <a:pt x="10360" y="17945"/>
                </a:lnTo>
                <a:lnTo>
                  <a:pt x="10360" y="60495"/>
                </a:lnTo>
                <a:lnTo>
                  <a:pt x="0" y="60495"/>
                </a:lnTo>
                <a:lnTo>
                  <a:pt x="0" y="0"/>
                </a:lnTo>
                <a:lnTo>
                  <a:pt x="9990" y="0"/>
                </a:lnTo>
                <a:lnTo>
                  <a:pt x="37925" y="42550"/>
                </a:lnTo>
                <a:lnTo>
                  <a:pt x="37925" y="0"/>
                </a:lnTo>
                <a:lnTo>
                  <a:pt x="48285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4" name="Forma livre: Forma 33">
            <a:extLst>
              <a:ext uri="{FF2B5EF4-FFF2-40B4-BE49-F238E27FC236}">
                <a16:creationId xmlns:a16="http://schemas.microsoft.com/office/drawing/2014/main" id="{71891586-0FF9-A415-34C0-A1681E4F6D33}"/>
              </a:ext>
            </a:extLst>
          </xdr:cNvPr>
          <xdr:cNvSpPr/>
        </xdr:nvSpPr>
        <xdr:spPr>
          <a:xfrm>
            <a:off x="3227209" y="1487717"/>
            <a:ext cx="47729" cy="60494"/>
          </a:xfrm>
          <a:custGeom>
            <a:avLst/>
            <a:gdLst>
              <a:gd name="connsiteX0" fmla="*/ 47730 w 47729"/>
              <a:gd name="connsiteY0" fmla="*/ 9435 h 60494"/>
              <a:gd name="connsiteX1" fmla="*/ 29045 w 47729"/>
              <a:gd name="connsiteY1" fmla="*/ 9435 h 60494"/>
              <a:gd name="connsiteX2" fmla="*/ 29045 w 47729"/>
              <a:gd name="connsiteY2" fmla="*/ 60495 h 60494"/>
              <a:gd name="connsiteX3" fmla="*/ 18685 w 47729"/>
              <a:gd name="connsiteY3" fmla="*/ 60495 h 60494"/>
              <a:gd name="connsiteX4" fmla="*/ 18685 w 47729"/>
              <a:gd name="connsiteY4" fmla="*/ 9435 h 60494"/>
              <a:gd name="connsiteX5" fmla="*/ 0 w 47729"/>
              <a:gd name="connsiteY5" fmla="*/ 9435 h 60494"/>
              <a:gd name="connsiteX6" fmla="*/ 0 w 47729"/>
              <a:gd name="connsiteY6" fmla="*/ 0 h 60494"/>
              <a:gd name="connsiteX7" fmla="*/ 47730 w 47729"/>
              <a:gd name="connsiteY7" fmla="*/ 0 h 60494"/>
              <a:gd name="connsiteX8" fmla="*/ 47730 w 47729"/>
              <a:gd name="connsiteY8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729" h="60494">
                <a:moveTo>
                  <a:pt x="47730" y="9435"/>
                </a:moveTo>
                <a:lnTo>
                  <a:pt x="29045" y="9435"/>
                </a:lnTo>
                <a:lnTo>
                  <a:pt x="29045" y="60495"/>
                </a:lnTo>
                <a:lnTo>
                  <a:pt x="18685" y="60495"/>
                </a:lnTo>
                <a:lnTo>
                  <a:pt x="18685" y="9435"/>
                </a:lnTo>
                <a:lnTo>
                  <a:pt x="0" y="9435"/>
                </a:lnTo>
                <a:lnTo>
                  <a:pt x="0" y="0"/>
                </a:lnTo>
                <a:lnTo>
                  <a:pt x="47730" y="0"/>
                </a:lnTo>
                <a:lnTo>
                  <a:pt x="4773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5" name="Forma livre: Forma 34">
            <a:extLst>
              <a:ext uri="{FF2B5EF4-FFF2-40B4-BE49-F238E27FC236}">
                <a16:creationId xmlns:a16="http://schemas.microsoft.com/office/drawing/2014/main" id="{4EB2B575-DDDC-768B-78AD-2E81914AFE1E}"/>
              </a:ext>
            </a:extLst>
          </xdr:cNvPr>
          <xdr:cNvSpPr/>
        </xdr:nvSpPr>
        <xdr:spPr>
          <a:xfrm>
            <a:off x="3284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6" name="Forma livre: Forma 35">
            <a:extLst>
              <a:ext uri="{FF2B5EF4-FFF2-40B4-BE49-F238E27FC236}">
                <a16:creationId xmlns:a16="http://schemas.microsoft.com/office/drawing/2014/main" id="{B7FE2A40-8A95-B064-69B3-57C49F7789E7}"/>
              </a:ext>
            </a:extLst>
          </xdr:cNvPr>
          <xdr:cNvSpPr/>
        </xdr:nvSpPr>
        <xdr:spPr>
          <a:xfrm>
            <a:off x="3359854" y="1487717"/>
            <a:ext cx="47729" cy="60494"/>
          </a:xfrm>
          <a:custGeom>
            <a:avLst/>
            <a:gdLst>
              <a:gd name="connsiteX0" fmla="*/ 47730 w 47729"/>
              <a:gd name="connsiteY0" fmla="*/ 43105 h 60494"/>
              <a:gd name="connsiteX1" fmla="*/ 29785 w 47729"/>
              <a:gd name="connsiteY1" fmla="*/ 60495 h 60494"/>
              <a:gd name="connsiteX2" fmla="*/ 0 w 47729"/>
              <a:gd name="connsiteY2" fmla="*/ 60495 h 60494"/>
              <a:gd name="connsiteX3" fmla="*/ 0 w 47729"/>
              <a:gd name="connsiteY3" fmla="*/ 0 h 60494"/>
              <a:gd name="connsiteX4" fmla="*/ 28120 w 47729"/>
              <a:gd name="connsiteY4" fmla="*/ 0 h 60494"/>
              <a:gd name="connsiteX5" fmla="*/ 45510 w 47729"/>
              <a:gd name="connsiteY5" fmla="*/ 16835 h 60494"/>
              <a:gd name="connsiteX6" fmla="*/ 39405 w 47729"/>
              <a:gd name="connsiteY6" fmla="*/ 29230 h 60494"/>
              <a:gd name="connsiteX7" fmla="*/ 47730 w 47729"/>
              <a:gd name="connsiteY7" fmla="*/ 43290 h 60494"/>
              <a:gd name="connsiteX8" fmla="*/ 10360 w 47729"/>
              <a:gd name="connsiteY8" fmla="*/ 24975 h 60494"/>
              <a:gd name="connsiteX9" fmla="*/ 26455 w 47729"/>
              <a:gd name="connsiteY9" fmla="*/ 24975 h 60494"/>
              <a:gd name="connsiteX10" fmla="*/ 34780 w 47729"/>
              <a:gd name="connsiteY10" fmla="*/ 17205 h 60494"/>
              <a:gd name="connsiteX11" fmla="*/ 26455 w 47729"/>
              <a:gd name="connsiteY11" fmla="*/ 9435 h 60494"/>
              <a:gd name="connsiteX12" fmla="*/ 10360 w 47729"/>
              <a:gd name="connsiteY12" fmla="*/ 9435 h 60494"/>
              <a:gd name="connsiteX13" fmla="*/ 10360 w 47729"/>
              <a:gd name="connsiteY13" fmla="*/ 25160 h 60494"/>
              <a:gd name="connsiteX14" fmla="*/ 37000 w 47729"/>
              <a:gd name="connsiteY14" fmla="*/ 42180 h 60494"/>
              <a:gd name="connsiteX15" fmla="*/ 28305 w 47729"/>
              <a:gd name="connsiteY15" fmla="*/ 33670 h 60494"/>
              <a:gd name="connsiteX16" fmla="*/ 10360 w 47729"/>
              <a:gd name="connsiteY16" fmla="*/ 33670 h 60494"/>
              <a:gd name="connsiteX17" fmla="*/ 10360 w 47729"/>
              <a:gd name="connsiteY17" fmla="*/ 50875 h 60494"/>
              <a:gd name="connsiteX18" fmla="*/ 28305 w 47729"/>
              <a:gd name="connsiteY18" fmla="*/ 50875 h 60494"/>
              <a:gd name="connsiteX19" fmla="*/ 37000 w 47729"/>
              <a:gd name="connsiteY19" fmla="*/ 4218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7729" h="60494">
                <a:moveTo>
                  <a:pt x="47730" y="43105"/>
                </a:moveTo>
                <a:cubicBezTo>
                  <a:pt x="47730" y="53835"/>
                  <a:pt x="39220" y="60495"/>
                  <a:pt x="2978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8120" y="0"/>
                </a:lnTo>
                <a:cubicBezTo>
                  <a:pt x="37370" y="0"/>
                  <a:pt x="45510" y="6105"/>
                  <a:pt x="45510" y="16835"/>
                </a:cubicBezTo>
                <a:cubicBezTo>
                  <a:pt x="45510" y="22755"/>
                  <a:pt x="43105" y="26825"/>
                  <a:pt x="39405" y="29230"/>
                </a:cubicBezTo>
                <a:cubicBezTo>
                  <a:pt x="44400" y="31820"/>
                  <a:pt x="47730" y="36445"/>
                  <a:pt x="47730" y="43290"/>
                </a:cubicBezTo>
                <a:close/>
                <a:moveTo>
                  <a:pt x="10360" y="24975"/>
                </a:moveTo>
                <a:lnTo>
                  <a:pt x="26455" y="24975"/>
                </a:lnTo>
                <a:cubicBezTo>
                  <a:pt x="31635" y="24975"/>
                  <a:pt x="34780" y="21830"/>
                  <a:pt x="34780" y="17205"/>
                </a:cubicBezTo>
                <a:cubicBezTo>
                  <a:pt x="34780" y="12580"/>
                  <a:pt x="31450" y="9435"/>
                  <a:pt x="26455" y="9435"/>
                </a:cubicBezTo>
                <a:lnTo>
                  <a:pt x="10360" y="9435"/>
                </a:lnTo>
                <a:lnTo>
                  <a:pt x="10360" y="25160"/>
                </a:lnTo>
                <a:close/>
                <a:moveTo>
                  <a:pt x="37000" y="42180"/>
                </a:moveTo>
                <a:cubicBezTo>
                  <a:pt x="37000" y="37370"/>
                  <a:pt x="33485" y="33670"/>
                  <a:pt x="28305" y="33670"/>
                </a:cubicBezTo>
                <a:lnTo>
                  <a:pt x="10360" y="33670"/>
                </a:lnTo>
                <a:lnTo>
                  <a:pt x="10360" y="50875"/>
                </a:lnTo>
                <a:lnTo>
                  <a:pt x="28305" y="50875"/>
                </a:lnTo>
                <a:cubicBezTo>
                  <a:pt x="33670" y="50875"/>
                  <a:pt x="37000" y="46990"/>
                  <a:pt x="37000" y="4218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7" name="Forma livre: Forma 36">
            <a:extLst>
              <a:ext uri="{FF2B5EF4-FFF2-40B4-BE49-F238E27FC236}">
                <a16:creationId xmlns:a16="http://schemas.microsoft.com/office/drawing/2014/main" id="{736A75C3-A620-847C-2CA5-E0003DD88FDE}"/>
              </a:ext>
            </a:extLst>
          </xdr:cNvPr>
          <xdr:cNvSpPr/>
        </xdr:nvSpPr>
        <xdr:spPr>
          <a:xfrm>
            <a:off x="3427194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8" name="Forma livre: Forma 37">
            <a:extLst>
              <a:ext uri="{FF2B5EF4-FFF2-40B4-BE49-F238E27FC236}">
                <a16:creationId xmlns:a16="http://schemas.microsoft.com/office/drawing/2014/main" id="{27348C31-42D4-78E2-635B-15DA7E8AF0F7}"/>
              </a:ext>
            </a:extLst>
          </xdr:cNvPr>
          <xdr:cNvSpPr/>
        </xdr:nvSpPr>
        <xdr:spPr>
          <a:xfrm>
            <a:off x="3459569" y="1487717"/>
            <a:ext cx="40144" cy="60494"/>
          </a:xfrm>
          <a:custGeom>
            <a:avLst/>
            <a:gdLst>
              <a:gd name="connsiteX0" fmla="*/ 40145 w 40144"/>
              <a:gd name="connsiteY0" fmla="*/ 51060 h 60494"/>
              <a:gd name="connsiteX1" fmla="*/ 40145 w 40144"/>
              <a:gd name="connsiteY1" fmla="*/ 60495 h 60494"/>
              <a:gd name="connsiteX2" fmla="*/ 0 w 40144"/>
              <a:gd name="connsiteY2" fmla="*/ 60495 h 60494"/>
              <a:gd name="connsiteX3" fmla="*/ 0 w 40144"/>
              <a:gd name="connsiteY3" fmla="*/ 0 h 60494"/>
              <a:gd name="connsiteX4" fmla="*/ 10360 w 40144"/>
              <a:gd name="connsiteY4" fmla="*/ 0 h 60494"/>
              <a:gd name="connsiteX5" fmla="*/ 10360 w 40144"/>
              <a:gd name="connsiteY5" fmla="*/ 51060 h 60494"/>
              <a:gd name="connsiteX6" fmla="*/ 40145 w 40144"/>
              <a:gd name="connsiteY6" fmla="*/ 5106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0144" h="60494">
                <a:moveTo>
                  <a:pt x="40145" y="51060"/>
                </a:moveTo>
                <a:lnTo>
                  <a:pt x="40145" y="60495"/>
                </a:lnTo>
                <a:lnTo>
                  <a:pt x="0" y="60495"/>
                </a:lnTo>
                <a:lnTo>
                  <a:pt x="0" y="0"/>
                </a:lnTo>
                <a:lnTo>
                  <a:pt x="10360" y="0"/>
                </a:lnTo>
                <a:lnTo>
                  <a:pt x="10360" y="51060"/>
                </a:lnTo>
                <a:lnTo>
                  <a:pt x="40145" y="5106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39" name="Forma livre: Forma 38">
            <a:extLst>
              <a:ext uri="{FF2B5EF4-FFF2-40B4-BE49-F238E27FC236}">
                <a16:creationId xmlns:a16="http://schemas.microsoft.com/office/drawing/2014/main" id="{BA38DAEB-A168-B656-E430-D4370303D2D1}"/>
              </a:ext>
            </a:extLst>
          </xdr:cNvPr>
          <xdr:cNvSpPr/>
        </xdr:nvSpPr>
        <xdr:spPr>
          <a:xfrm>
            <a:off x="3519879" y="1487717"/>
            <a:ext cx="10359" cy="60494"/>
          </a:xfrm>
          <a:custGeom>
            <a:avLst/>
            <a:gdLst>
              <a:gd name="connsiteX0" fmla="*/ 0 w 10359"/>
              <a:gd name="connsiteY0" fmla="*/ 60495 h 60494"/>
              <a:gd name="connsiteX1" fmla="*/ 0 w 10359"/>
              <a:gd name="connsiteY1" fmla="*/ 0 h 60494"/>
              <a:gd name="connsiteX2" fmla="*/ 10360 w 10359"/>
              <a:gd name="connsiteY2" fmla="*/ 0 h 60494"/>
              <a:gd name="connsiteX3" fmla="*/ 10360 w 10359"/>
              <a:gd name="connsiteY3" fmla="*/ 60495 h 60494"/>
              <a:gd name="connsiteX4" fmla="*/ 0 w 10359"/>
              <a:gd name="connsiteY4" fmla="*/ 6049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0359" h="60494">
                <a:moveTo>
                  <a:pt x="0" y="60495"/>
                </a:moveTo>
                <a:lnTo>
                  <a:pt x="0" y="0"/>
                </a:lnTo>
                <a:lnTo>
                  <a:pt x="10360" y="0"/>
                </a:lnTo>
                <a:lnTo>
                  <a:pt x="10360" y="60495"/>
                </a:lnTo>
                <a:lnTo>
                  <a:pt x="0" y="6049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0" name="Forma livre: Forma 39">
            <a:extLst>
              <a:ext uri="{FF2B5EF4-FFF2-40B4-BE49-F238E27FC236}">
                <a16:creationId xmlns:a16="http://schemas.microsoft.com/office/drawing/2014/main" id="{27BBB08C-3476-0BC3-48EA-F80D55757A0C}"/>
              </a:ext>
            </a:extLst>
          </xdr:cNvPr>
          <xdr:cNvSpPr/>
        </xdr:nvSpPr>
        <xdr:spPr>
          <a:xfrm>
            <a:off x="3552254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1" name="Forma livre: Forma 40">
            <a:extLst>
              <a:ext uri="{FF2B5EF4-FFF2-40B4-BE49-F238E27FC236}">
                <a16:creationId xmlns:a16="http://schemas.microsoft.com/office/drawing/2014/main" id="{9C0F4B8B-C4F8-7F7A-11C6-AB1F448BB690}"/>
              </a:ext>
            </a:extLst>
          </xdr:cNvPr>
          <xdr:cNvSpPr/>
        </xdr:nvSpPr>
        <xdr:spPr>
          <a:xfrm>
            <a:off x="3617559" y="1487717"/>
            <a:ext cx="57164" cy="60494"/>
          </a:xfrm>
          <a:custGeom>
            <a:avLst/>
            <a:gdLst>
              <a:gd name="connsiteX0" fmla="*/ 41440 w 57164"/>
              <a:gd name="connsiteY0" fmla="*/ 48840 h 60494"/>
              <a:gd name="connsiteX1" fmla="*/ 15540 w 57164"/>
              <a:gd name="connsiteY1" fmla="*/ 48840 h 60494"/>
              <a:gd name="connsiteX2" fmla="*/ 10915 w 57164"/>
              <a:gd name="connsiteY2" fmla="*/ 60495 h 60494"/>
              <a:gd name="connsiteX3" fmla="*/ 0 w 57164"/>
              <a:gd name="connsiteY3" fmla="*/ 60495 h 60494"/>
              <a:gd name="connsiteX4" fmla="*/ 24605 w 57164"/>
              <a:gd name="connsiteY4" fmla="*/ 0 h 60494"/>
              <a:gd name="connsiteX5" fmla="*/ 32560 w 57164"/>
              <a:gd name="connsiteY5" fmla="*/ 0 h 60494"/>
              <a:gd name="connsiteX6" fmla="*/ 57165 w 57164"/>
              <a:gd name="connsiteY6" fmla="*/ 60495 h 60494"/>
              <a:gd name="connsiteX7" fmla="*/ 46250 w 57164"/>
              <a:gd name="connsiteY7" fmla="*/ 60495 h 60494"/>
              <a:gd name="connsiteX8" fmla="*/ 41625 w 57164"/>
              <a:gd name="connsiteY8" fmla="*/ 48840 h 60494"/>
              <a:gd name="connsiteX9" fmla="*/ 37740 w 57164"/>
              <a:gd name="connsiteY9" fmla="*/ 39405 h 60494"/>
              <a:gd name="connsiteX10" fmla="*/ 28490 w 57164"/>
              <a:gd name="connsiteY10" fmla="*/ 16280 h 60494"/>
              <a:gd name="connsiteX11" fmla="*/ 19240 w 57164"/>
              <a:gd name="connsiteY11" fmla="*/ 39405 h 60494"/>
              <a:gd name="connsiteX12" fmla="*/ 37740 w 57164"/>
              <a:gd name="connsiteY12" fmla="*/ 3940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7164" h="60494">
                <a:moveTo>
                  <a:pt x="41440" y="48840"/>
                </a:moveTo>
                <a:lnTo>
                  <a:pt x="15540" y="48840"/>
                </a:lnTo>
                <a:lnTo>
                  <a:pt x="10915" y="60495"/>
                </a:lnTo>
                <a:lnTo>
                  <a:pt x="0" y="60495"/>
                </a:lnTo>
                <a:lnTo>
                  <a:pt x="24605" y="0"/>
                </a:lnTo>
                <a:lnTo>
                  <a:pt x="32560" y="0"/>
                </a:lnTo>
                <a:lnTo>
                  <a:pt x="57165" y="60495"/>
                </a:lnTo>
                <a:lnTo>
                  <a:pt x="46250" y="60495"/>
                </a:lnTo>
                <a:lnTo>
                  <a:pt x="41625" y="48840"/>
                </a:lnTo>
                <a:close/>
                <a:moveTo>
                  <a:pt x="37740" y="39405"/>
                </a:moveTo>
                <a:lnTo>
                  <a:pt x="28490" y="16280"/>
                </a:lnTo>
                <a:lnTo>
                  <a:pt x="19240" y="39405"/>
                </a:lnTo>
                <a:lnTo>
                  <a:pt x="37740" y="3940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2" name="Forma livre: Forma 41">
            <a:extLst>
              <a:ext uri="{FF2B5EF4-FFF2-40B4-BE49-F238E27FC236}">
                <a16:creationId xmlns:a16="http://schemas.microsoft.com/office/drawing/2014/main" id="{8F94ACD4-52C5-1399-B00C-A618908ADE32}"/>
              </a:ext>
            </a:extLst>
          </xdr:cNvPr>
          <xdr:cNvSpPr/>
        </xdr:nvSpPr>
        <xdr:spPr>
          <a:xfrm>
            <a:off x="3693039" y="1487717"/>
            <a:ext cx="51429" cy="60494"/>
          </a:xfrm>
          <a:custGeom>
            <a:avLst/>
            <a:gdLst>
              <a:gd name="connsiteX0" fmla="*/ 51430 w 51429"/>
              <a:gd name="connsiteY0" fmla="*/ 30155 h 60494"/>
              <a:gd name="connsiteX1" fmla="*/ 21645 w 51429"/>
              <a:gd name="connsiteY1" fmla="*/ 60495 h 60494"/>
              <a:gd name="connsiteX2" fmla="*/ 0 w 51429"/>
              <a:gd name="connsiteY2" fmla="*/ 60495 h 60494"/>
              <a:gd name="connsiteX3" fmla="*/ 0 w 51429"/>
              <a:gd name="connsiteY3" fmla="*/ 0 h 60494"/>
              <a:gd name="connsiteX4" fmla="*/ 21645 w 51429"/>
              <a:gd name="connsiteY4" fmla="*/ 0 h 60494"/>
              <a:gd name="connsiteX5" fmla="*/ 51430 w 51429"/>
              <a:gd name="connsiteY5" fmla="*/ 30340 h 60494"/>
              <a:gd name="connsiteX6" fmla="*/ 41070 w 51429"/>
              <a:gd name="connsiteY6" fmla="*/ 30155 h 60494"/>
              <a:gd name="connsiteX7" fmla="*/ 21645 w 51429"/>
              <a:gd name="connsiteY7" fmla="*/ 9990 h 60494"/>
              <a:gd name="connsiteX8" fmla="*/ 10360 w 51429"/>
              <a:gd name="connsiteY8" fmla="*/ 9990 h 60494"/>
              <a:gd name="connsiteX9" fmla="*/ 10360 w 51429"/>
              <a:gd name="connsiteY9" fmla="*/ 50505 h 60494"/>
              <a:gd name="connsiteX10" fmla="*/ 21645 w 51429"/>
              <a:gd name="connsiteY10" fmla="*/ 50505 h 60494"/>
              <a:gd name="connsiteX11" fmla="*/ 41070 w 51429"/>
              <a:gd name="connsiteY11" fmla="*/ 30340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1429" h="60494">
                <a:moveTo>
                  <a:pt x="51430" y="30155"/>
                </a:moveTo>
                <a:cubicBezTo>
                  <a:pt x="51430" y="48100"/>
                  <a:pt x="39405" y="60495"/>
                  <a:pt x="21645" y="60495"/>
                </a:cubicBezTo>
                <a:lnTo>
                  <a:pt x="0" y="60495"/>
                </a:lnTo>
                <a:lnTo>
                  <a:pt x="0" y="0"/>
                </a:lnTo>
                <a:lnTo>
                  <a:pt x="21645" y="0"/>
                </a:lnTo>
                <a:cubicBezTo>
                  <a:pt x="39405" y="0"/>
                  <a:pt x="51430" y="12395"/>
                  <a:pt x="51430" y="30340"/>
                </a:cubicBezTo>
                <a:close/>
                <a:moveTo>
                  <a:pt x="41070" y="30155"/>
                </a:moveTo>
                <a:cubicBezTo>
                  <a:pt x="41070" y="14800"/>
                  <a:pt x="29415" y="9990"/>
                  <a:pt x="21645" y="9990"/>
                </a:cubicBezTo>
                <a:lnTo>
                  <a:pt x="10360" y="9990"/>
                </a:lnTo>
                <a:lnTo>
                  <a:pt x="10360" y="50505"/>
                </a:lnTo>
                <a:lnTo>
                  <a:pt x="21645" y="50505"/>
                </a:lnTo>
                <a:cubicBezTo>
                  <a:pt x="29415" y="50505"/>
                  <a:pt x="41255" y="45695"/>
                  <a:pt x="41070" y="3034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3" name="Forma livre: Forma 42">
            <a:extLst>
              <a:ext uri="{FF2B5EF4-FFF2-40B4-BE49-F238E27FC236}">
                <a16:creationId xmlns:a16="http://schemas.microsoft.com/office/drawing/2014/main" id="{5EA4B62A-A5D0-C020-D49D-918FEB47E4A3}"/>
              </a:ext>
            </a:extLst>
          </xdr:cNvPr>
          <xdr:cNvSpPr/>
        </xdr:nvSpPr>
        <xdr:spPr>
          <a:xfrm>
            <a:off x="3765003" y="1487717"/>
            <a:ext cx="40329" cy="60494"/>
          </a:xfrm>
          <a:custGeom>
            <a:avLst/>
            <a:gdLst>
              <a:gd name="connsiteX0" fmla="*/ 10360 w 40329"/>
              <a:gd name="connsiteY0" fmla="*/ 9435 h 60494"/>
              <a:gd name="connsiteX1" fmla="*/ 10360 w 40329"/>
              <a:gd name="connsiteY1" fmla="*/ 25530 h 60494"/>
              <a:gd name="connsiteX2" fmla="*/ 38480 w 40329"/>
              <a:gd name="connsiteY2" fmla="*/ 25530 h 60494"/>
              <a:gd name="connsiteX3" fmla="*/ 38480 w 40329"/>
              <a:gd name="connsiteY3" fmla="*/ 34965 h 60494"/>
              <a:gd name="connsiteX4" fmla="*/ 10360 w 40329"/>
              <a:gd name="connsiteY4" fmla="*/ 34965 h 60494"/>
              <a:gd name="connsiteX5" fmla="*/ 10360 w 40329"/>
              <a:gd name="connsiteY5" fmla="*/ 51060 h 60494"/>
              <a:gd name="connsiteX6" fmla="*/ 40330 w 40329"/>
              <a:gd name="connsiteY6" fmla="*/ 51060 h 60494"/>
              <a:gd name="connsiteX7" fmla="*/ 40330 w 40329"/>
              <a:gd name="connsiteY7" fmla="*/ 60495 h 60494"/>
              <a:gd name="connsiteX8" fmla="*/ 0 w 40329"/>
              <a:gd name="connsiteY8" fmla="*/ 60495 h 60494"/>
              <a:gd name="connsiteX9" fmla="*/ 0 w 40329"/>
              <a:gd name="connsiteY9" fmla="*/ 0 h 60494"/>
              <a:gd name="connsiteX10" fmla="*/ 40330 w 40329"/>
              <a:gd name="connsiteY10" fmla="*/ 0 h 60494"/>
              <a:gd name="connsiteX11" fmla="*/ 40330 w 40329"/>
              <a:gd name="connsiteY11" fmla="*/ 9435 h 60494"/>
              <a:gd name="connsiteX12" fmla="*/ 10360 w 40329"/>
              <a:gd name="connsiteY12" fmla="*/ 9435 h 604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0329" h="60494">
                <a:moveTo>
                  <a:pt x="10360" y="9435"/>
                </a:moveTo>
                <a:lnTo>
                  <a:pt x="10360" y="25530"/>
                </a:lnTo>
                <a:lnTo>
                  <a:pt x="38480" y="25530"/>
                </a:lnTo>
                <a:lnTo>
                  <a:pt x="38480" y="34965"/>
                </a:lnTo>
                <a:lnTo>
                  <a:pt x="10360" y="34965"/>
                </a:lnTo>
                <a:lnTo>
                  <a:pt x="10360" y="51060"/>
                </a:lnTo>
                <a:lnTo>
                  <a:pt x="40330" y="51060"/>
                </a:lnTo>
                <a:lnTo>
                  <a:pt x="40330" y="60495"/>
                </a:lnTo>
                <a:lnTo>
                  <a:pt x="0" y="60495"/>
                </a:lnTo>
                <a:lnTo>
                  <a:pt x="0" y="0"/>
                </a:lnTo>
                <a:lnTo>
                  <a:pt x="40330" y="0"/>
                </a:lnTo>
                <a:lnTo>
                  <a:pt x="40330" y="9435"/>
                </a:lnTo>
                <a:lnTo>
                  <a:pt x="10360" y="943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4" name="Forma livre: Forma 43">
            <a:extLst>
              <a:ext uri="{FF2B5EF4-FFF2-40B4-BE49-F238E27FC236}">
                <a16:creationId xmlns:a16="http://schemas.microsoft.com/office/drawing/2014/main" id="{2E0096EB-1FF6-1160-F5C0-1C2E4341DBAC}"/>
              </a:ext>
            </a:extLst>
          </xdr:cNvPr>
          <xdr:cNvSpPr/>
        </xdr:nvSpPr>
        <xdr:spPr>
          <a:xfrm>
            <a:off x="1907237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5" name="Forma livre: Forma 44">
            <a:extLst>
              <a:ext uri="{FF2B5EF4-FFF2-40B4-BE49-F238E27FC236}">
                <a16:creationId xmlns:a16="http://schemas.microsoft.com/office/drawing/2014/main" id="{C1888DD9-6357-972F-42B8-BBD5873CC842}"/>
              </a:ext>
            </a:extLst>
          </xdr:cNvPr>
          <xdr:cNvSpPr/>
        </xdr:nvSpPr>
        <xdr:spPr>
          <a:xfrm>
            <a:off x="2391011" y="1330837"/>
            <a:ext cx="262329" cy="262329"/>
          </a:xfrm>
          <a:custGeom>
            <a:avLst/>
            <a:gdLst>
              <a:gd name="connsiteX0" fmla="*/ 131165 w 262329"/>
              <a:gd name="connsiteY0" fmla="*/ 0 h 262329"/>
              <a:gd name="connsiteX1" fmla="*/ 0 w 262329"/>
              <a:gd name="connsiteY1" fmla="*/ 131165 h 262329"/>
              <a:gd name="connsiteX2" fmla="*/ 131165 w 262329"/>
              <a:gd name="connsiteY2" fmla="*/ 262330 h 262329"/>
              <a:gd name="connsiteX3" fmla="*/ 262330 w 262329"/>
              <a:gd name="connsiteY3" fmla="*/ 131165 h 262329"/>
              <a:gd name="connsiteX4" fmla="*/ 131165 w 262329"/>
              <a:gd name="connsiteY4" fmla="*/ 0 h 262329"/>
              <a:gd name="connsiteX5" fmla="*/ 131165 w 262329"/>
              <a:gd name="connsiteY5" fmla="*/ 219225 h 262329"/>
              <a:gd name="connsiteX6" fmla="*/ 43105 w 262329"/>
              <a:gd name="connsiteY6" fmla="*/ 131165 h 262329"/>
              <a:gd name="connsiteX7" fmla="*/ 131165 w 262329"/>
              <a:gd name="connsiteY7" fmla="*/ 43105 h 262329"/>
              <a:gd name="connsiteX8" fmla="*/ 219225 w 262329"/>
              <a:gd name="connsiteY8" fmla="*/ 131165 h 262329"/>
              <a:gd name="connsiteX9" fmla="*/ 131165 w 262329"/>
              <a:gd name="connsiteY9" fmla="*/ 219225 h 2623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329" h="262329">
                <a:moveTo>
                  <a:pt x="131165" y="0"/>
                </a:moveTo>
                <a:cubicBezTo>
                  <a:pt x="58830" y="0"/>
                  <a:pt x="0" y="58830"/>
                  <a:pt x="0" y="131165"/>
                </a:cubicBezTo>
                <a:cubicBezTo>
                  <a:pt x="0" y="203500"/>
                  <a:pt x="58830" y="262330"/>
                  <a:pt x="131165" y="262330"/>
                </a:cubicBezTo>
                <a:cubicBezTo>
                  <a:pt x="203500" y="262330"/>
                  <a:pt x="262330" y="203500"/>
                  <a:pt x="262330" y="131165"/>
                </a:cubicBezTo>
                <a:cubicBezTo>
                  <a:pt x="262330" y="58830"/>
                  <a:pt x="203500" y="0"/>
                  <a:pt x="131165" y="0"/>
                </a:cubicBezTo>
                <a:moveTo>
                  <a:pt x="131165" y="219225"/>
                </a:moveTo>
                <a:cubicBezTo>
                  <a:pt x="82695" y="219225"/>
                  <a:pt x="43105" y="179820"/>
                  <a:pt x="43105" y="131165"/>
                </a:cubicBezTo>
                <a:cubicBezTo>
                  <a:pt x="43105" y="82510"/>
                  <a:pt x="82510" y="43105"/>
                  <a:pt x="131165" y="43105"/>
                </a:cubicBezTo>
                <a:cubicBezTo>
                  <a:pt x="179820" y="43105"/>
                  <a:pt x="219225" y="82510"/>
                  <a:pt x="219225" y="131165"/>
                </a:cubicBezTo>
                <a:cubicBezTo>
                  <a:pt x="219225" y="179820"/>
                  <a:pt x="179820" y="219225"/>
                  <a:pt x="131165" y="219225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6" name="Forma livre: Forma 45">
            <a:extLst>
              <a:ext uri="{FF2B5EF4-FFF2-40B4-BE49-F238E27FC236}">
                <a16:creationId xmlns:a16="http://schemas.microsoft.com/office/drawing/2014/main" id="{E3029A7D-7E22-CCA2-C6F7-9CDD9A772921}"/>
              </a:ext>
            </a:extLst>
          </xdr:cNvPr>
          <xdr:cNvSpPr/>
        </xdr:nvSpPr>
        <xdr:spPr>
          <a:xfrm>
            <a:off x="1707286" y="1478652"/>
            <a:ext cx="178120" cy="112294"/>
          </a:xfrm>
          <a:custGeom>
            <a:avLst/>
            <a:gdLst>
              <a:gd name="connsiteX0" fmla="*/ 74521 w 178120"/>
              <a:gd name="connsiteY0" fmla="*/ 65120 h 112294"/>
              <a:gd name="connsiteX1" fmla="*/ 144451 w 178120"/>
              <a:gd name="connsiteY1" fmla="*/ 0 h 112294"/>
              <a:gd name="connsiteX2" fmla="*/ 95796 w 178120"/>
              <a:gd name="connsiteY2" fmla="*/ 16280 h 112294"/>
              <a:gd name="connsiteX3" fmla="*/ 70266 w 178120"/>
              <a:gd name="connsiteY3" fmla="*/ 12210 h 112294"/>
              <a:gd name="connsiteX4" fmla="*/ 6441 w 178120"/>
              <a:gd name="connsiteY4" fmla="*/ 74925 h 112294"/>
              <a:gd name="connsiteX5" fmla="*/ 1631 w 178120"/>
              <a:gd name="connsiteY5" fmla="*/ 98790 h 112294"/>
              <a:gd name="connsiteX6" fmla="*/ 21611 w 178120"/>
              <a:gd name="connsiteY6" fmla="*/ 112295 h 112294"/>
              <a:gd name="connsiteX7" fmla="*/ 178121 w 178120"/>
              <a:gd name="connsiteY7" fmla="*/ 112295 h 112294"/>
              <a:gd name="connsiteX8" fmla="*/ 178121 w 178120"/>
              <a:gd name="connsiteY8" fmla="*/ 65120 h 112294"/>
              <a:gd name="connsiteX9" fmla="*/ 74521 w 178120"/>
              <a:gd name="connsiteY9" fmla="*/ 65120 h 1122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120" h="112294">
                <a:moveTo>
                  <a:pt x="74521" y="65120"/>
                </a:moveTo>
                <a:lnTo>
                  <a:pt x="144451" y="0"/>
                </a:lnTo>
                <a:cubicBezTo>
                  <a:pt x="130946" y="10175"/>
                  <a:pt x="114111" y="16280"/>
                  <a:pt x="95796" y="16280"/>
                </a:cubicBezTo>
                <a:cubicBezTo>
                  <a:pt x="86916" y="16280"/>
                  <a:pt x="78406" y="14800"/>
                  <a:pt x="70266" y="12210"/>
                </a:cubicBezTo>
                <a:lnTo>
                  <a:pt x="6441" y="74925"/>
                </a:lnTo>
                <a:cubicBezTo>
                  <a:pt x="151" y="81030"/>
                  <a:pt x="-1699" y="90650"/>
                  <a:pt x="1631" y="98790"/>
                </a:cubicBezTo>
                <a:cubicBezTo>
                  <a:pt x="4961" y="106930"/>
                  <a:pt x="12916" y="112295"/>
                  <a:pt x="21611" y="112295"/>
                </a:cubicBezTo>
                <a:lnTo>
                  <a:pt x="178121" y="112295"/>
                </a:lnTo>
                <a:lnTo>
                  <a:pt x="178121" y="65120"/>
                </a:lnTo>
                <a:lnTo>
                  <a:pt x="74521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7" name="Forma livre: Forma 46">
            <a:extLst>
              <a:ext uri="{FF2B5EF4-FFF2-40B4-BE49-F238E27FC236}">
                <a16:creationId xmlns:a16="http://schemas.microsoft.com/office/drawing/2014/main" id="{AB145A09-0DDC-B0FC-C812-1E9E9DFBAEF5}"/>
              </a:ext>
            </a:extLst>
          </xdr:cNvPr>
          <xdr:cNvSpPr/>
        </xdr:nvSpPr>
        <xdr:spPr>
          <a:xfrm>
            <a:off x="2524396" y="989882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90 h 235689"/>
              <a:gd name="connsiteX3" fmla="*/ 0 w 52724"/>
              <a:gd name="connsiteY3" fmla="*/ 235690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90"/>
                </a:lnTo>
                <a:lnTo>
                  <a:pt x="0" y="23569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8" name="Forma livre: Forma 47">
            <a:extLst>
              <a:ext uri="{FF2B5EF4-FFF2-40B4-BE49-F238E27FC236}">
                <a16:creationId xmlns:a16="http://schemas.microsoft.com/office/drawing/2014/main" id="{2F9B2762-6A58-6B08-3A59-4F5A637236A5}"/>
              </a:ext>
            </a:extLst>
          </xdr:cNvPr>
          <xdr:cNvSpPr/>
        </xdr:nvSpPr>
        <xdr:spPr>
          <a:xfrm>
            <a:off x="2453541" y="937158"/>
            <a:ext cx="194434" cy="52724"/>
          </a:xfrm>
          <a:custGeom>
            <a:avLst/>
            <a:gdLst>
              <a:gd name="connsiteX0" fmla="*/ 0 w 194434"/>
              <a:gd name="connsiteY0" fmla="*/ 0 h 52724"/>
              <a:gd name="connsiteX1" fmla="*/ 194435 w 194434"/>
              <a:gd name="connsiteY1" fmla="*/ 0 h 52724"/>
              <a:gd name="connsiteX2" fmla="*/ 194435 w 194434"/>
              <a:gd name="connsiteY2" fmla="*/ 52725 h 52724"/>
              <a:gd name="connsiteX3" fmla="*/ 0 w 19443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4434" h="52724">
                <a:moveTo>
                  <a:pt x="0" y="0"/>
                </a:moveTo>
                <a:lnTo>
                  <a:pt x="194435" y="0"/>
                </a:lnTo>
                <a:lnTo>
                  <a:pt x="19443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49" name="Forma livre: Forma 48">
            <a:extLst>
              <a:ext uri="{FF2B5EF4-FFF2-40B4-BE49-F238E27FC236}">
                <a16:creationId xmlns:a16="http://schemas.microsoft.com/office/drawing/2014/main" id="{5344F0E3-8E5D-70DE-34CA-3300AC29F1C9}"/>
              </a:ext>
            </a:extLst>
          </xdr:cNvPr>
          <xdr:cNvSpPr/>
        </xdr:nvSpPr>
        <xdr:spPr>
          <a:xfrm>
            <a:off x="2524396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0" name="Forma livre: Forma 49">
            <a:extLst>
              <a:ext uri="{FF2B5EF4-FFF2-40B4-BE49-F238E27FC236}">
                <a16:creationId xmlns:a16="http://schemas.microsoft.com/office/drawing/2014/main" id="{791810ED-A2D2-53B9-B4AE-AFB1760EB9CF}"/>
              </a:ext>
            </a:extLst>
          </xdr:cNvPr>
          <xdr:cNvSpPr/>
        </xdr:nvSpPr>
        <xdr:spPr>
          <a:xfrm>
            <a:off x="3196315" y="937158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1" name="Forma livre: Forma 50">
            <a:extLst>
              <a:ext uri="{FF2B5EF4-FFF2-40B4-BE49-F238E27FC236}">
                <a16:creationId xmlns:a16="http://schemas.microsoft.com/office/drawing/2014/main" id="{6EC2A68F-37C9-5ED3-8B27-669262DA2EEB}"/>
              </a:ext>
            </a:extLst>
          </xdr:cNvPr>
          <xdr:cNvSpPr/>
        </xdr:nvSpPr>
        <xdr:spPr>
          <a:xfrm>
            <a:off x="2206381" y="105685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2" name="Forma livre: Forma 51">
            <a:extLst>
              <a:ext uri="{FF2B5EF4-FFF2-40B4-BE49-F238E27FC236}">
                <a16:creationId xmlns:a16="http://schemas.microsoft.com/office/drawing/2014/main" id="{B298BD68-E562-1604-0B45-1D90EEF6E689}"/>
              </a:ext>
            </a:extLst>
          </xdr:cNvPr>
          <xdr:cNvSpPr/>
        </xdr:nvSpPr>
        <xdr:spPr>
          <a:xfrm>
            <a:off x="2206381" y="93771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3" name="Forma livre: Forma 52">
            <a:extLst>
              <a:ext uri="{FF2B5EF4-FFF2-40B4-BE49-F238E27FC236}">
                <a16:creationId xmlns:a16="http://schemas.microsoft.com/office/drawing/2014/main" id="{558EF33C-7954-C5AE-C22B-00EBB780E087}"/>
              </a:ext>
            </a:extLst>
          </xdr:cNvPr>
          <xdr:cNvSpPr/>
        </xdr:nvSpPr>
        <xdr:spPr>
          <a:xfrm>
            <a:off x="2276681" y="105204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4" name="Forma livre: Forma 53">
            <a:extLst>
              <a:ext uri="{FF2B5EF4-FFF2-40B4-BE49-F238E27FC236}">
                <a16:creationId xmlns:a16="http://schemas.microsoft.com/office/drawing/2014/main" id="{891EE25E-09AB-A374-554B-A75DC8C2D664}"/>
              </a:ext>
            </a:extLst>
          </xdr:cNvPr>
          <xdr:cNvSpPr/>
        </xdr:nvSpPr>
        <xdr:spPr>
          <a:xfrm>
            <a:off x="1707437" y="1056482"/>
            <a:ext cx="222369" cy="168904"/>
          </a:xfrm>
          <a:custGeom>
            <a:avLst/>
            <a:gdLst>
              <a:gd name="connsiteX0" fmla="*/ 152070 w 222369"/>
              <a:gd name="connsiteY0" fmla="*/ 0 h 168904"/>
              <a:gd name="connsiteX1" fmla="*/ 152070 w 222369"/>
              <a:gd name="connsiteY1" fmla="*/ 54760 h 168904"/>
              <a:gd name="connsiteX2" fmla="*/ 169830 w 222369"/>
              <a:gd name="connsiteY2" fmla="*/ 83805 h 168904"/>
              <a:gd name="connsiteX3" fmla="*/ 137270 w 222369"/>
              <a:gd name="connsiteY3" fmla="*/ 116365 h 168904"/>
              <a:gd name="connsiteX4" fmla="*/ 0 w 222369"/>
              <a:gd name="connsiteY4" fmla="*/ 116365 h 168904"/>
              <a:gd name="connsiteX5" fmla="*/ 0 w 222369"/>
              <a:gd name="connsiteY5" fmla="*/ 168905 h 168904"/>
              <a:gd name="connsiteX6" fmla="*/ 137270 w 222369"/>
              <a:gd name="connsiteY6" fmla="*/ 168905 h 168904"/>
              <a:gd name="connsiteX7" fmla="*/ 222370 w 222369"/>
              <a:gd name="connsiteY7" fmla="*/ 83805 h 168904"/>
              <a:gd name="connsiteX8" fmla="*/ 152070 w 222369"/>
              <a:gd name="connsiteY8" fmla="*/ 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22369" h="168904">
                <a:moveTo>
                  <a:pt x="152070" y="0"/>
                </a:moveTo>
                <a:lnTo>
                  <a:pt x="152070" y="54760"/>
                </a:lnTo>
                <a:cubicBezTo>
                  <a:pt x="162615" y="60125"/>
                  <a:pt x="169830" y="71225"/>
                  <a:pt x="169830" y="83805"/>
                </a:cubicBezTo>
                <a:cubicBezTo>
                  <a:pt x="169830" y="101750"/>
                  <a:pt x="155215" y="116365"/>
                  <a:pt x="137270" y="116365"/>
                </a:cubicBezTo>
                <a:lnTo>
                  <a:pt x="0" y="116365"/>
                </a:lnTo>
                <a:lnTo>
                  <a:pt x="0" y="168905"/>
                </a:lnTo>
                <a:lnTo>
                  <a:pt x="137270" y="168905"/>
                </a:lnTo>
                <a:cubicBezTo>
                  <a:pt x="184260" y="168905"/>
                  <a:pt x="222370" y="130610"/>
                  <a:pt x="222370" y="83805"/>
                </a:cubicBezTo>
                <a:cubicBezTo>
                  <a:pt x="222370" y="41810"/>
                  <a:pt x="192030" y="7030"/>
                  <a:pt x="152070" y="0"/>
                </a:cubicBezTo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5" name="Forma livre: Forma 54">
            <a:extLst>
              <a:ext uri="{FF2B5EF4-FFF2-40B4-BE49-F238E27FC236}">
                <a16:creationId xmlns:a16="http://schemas.microsoft.com/office/drawing/2014/main" id="{7D230B1D-70D2-995F-7F5F-C1FDF1121883}"/>
              </a:ext>
            </a:extLst>
          </xdr:cNvPr>
          <xdr:cNvSpPr/>
        </xdr:nvSpPr>
        <xdr:spPr>
          <a:xfrm>
            <a:off x="1707437" y="937343"/>
            <a:ext cx="201834" cy="168904"/>
          </a:xfrm>
          <a:custGeom>
            <a:avLst/>
            <a:gdLst>
              <a:gd name="connsiteX0" fmla="*/ 52540 w 201834"/>
              <a:gd name="connsiteY0" fmla="*/ 85100 h 168904"/>
              <a:gd name="connsiteX1" fmla="*/ 85100 w 201834"/>
              <a:gd name="connsiteY1" fmla="*/ 52540 h 168904"/>
              <a:gd name="connsiteX2" fmla="*/ 201835 w 201834"/>
              <a:gd name="connsiteY2" fmla="*/ 52540 h 168904"/>
              <a:gd name="connsiteX3" fmla="*/ 201835 w 201834"/>
              <a:gd name="connsiteY3" fmla="*/ 0 h 168904"/>
              <a:gd name="connsiteX4" fmla="*/ 85100 w 201834"/>
              <a:gd name="connsiteY4" fmla="*/ 0 h 168904"/>
              <a:gd name="connsiteX5" fmla="*/ 0 w 201834"/>
              <a:gd name="connsiteY5" fmla="*/ 85100 h 168904"/>
              <a:gd name="connsiteX6" fmla="*/ 70300 w 201834"/>
              <a:gd name="connsiteY6" fmla="*/ 168905 h 168904"/>
              <a:gd name="connsiteX7" fmla="*/ 70300 w 201834"/>
              <a:gd name="connsiteY7" fmla="*/ 114145 h 168904"/>
              <a:gd name="connsiteX8" fmla="*/ 52540 w 201834"/>
              <a:gd name="connsiteY8" fmla="*/ 85100 h 1689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01834" h="168904">
                <a:moveTo>
                  <a:pt x="52540" y="85100"/>
                </a:moveTo>
                <a:cubicBezTo>
                  <a:pt x="52540" y="67155"/>
                  <a:pt x="67155" y="52540"/>
                  <a:pt x="85100" y="52540"/>
                </a:cubicBezTo>
                <a:lnTo>
                  <a:pt x="201835" y="52540"/>
                </a:lnTo>
                <a:lnTo>
                  <a:pt x="201835" y="0"/>
                </a:lnTo>
                <a:lnTo>
                  <a:pt x="85100" y="0"/>
                </a:lnTo>
                <a:cubicBezTo>
                  <a:pt x="38110" y="0"/>
                  <a:pt x="0" y="38295"/>
                  <a:pt x="0" y="85100"/>
                </a:cubicBezTo>
                <a:cubicBezTo>
                  <a:pt x="0" y="127095"/>
                  <a:pt x="30340" y="161875"/>
                  <a:pt x="70300" y="168905"/>
                </a:cubicBezTo>
                <a:lnTo>
                  <a:pt x="70300" y="114145"/>
                </a:lnTo>
                <a:cubicBezTo>
                  <a:pt x="59755" y="108780"/>
                  <a:pt x="52540" y="97680"/>
                  <a:pt x="52540" y="85100"/>
                </a:cubicBezTo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6" name="Forma livre: Forma 55">
            <a:extLst>
              <a:ext uri="{FF2B5EF4-FFF2-40B4-BE49-F238E27FC236}">
                <a16:creationId xmlns:a16="http://schemas.microsoft.com/office/drawing/2014/main" id="{8EF26C2F-8D98-BAF1-A9AD-7A688368F92A}"/>
              </a:ext>
            </a:extLst>
          </xdr:cNvPr>
          <xdr:cNvSpPr/>
        </xdr:nvSpPr>
        <xdr:spPr>
          <a:xfrm>
            <a:off x="1777737" y="1051672"/>
            <a:ext cx="81584" cy="59569"/>
          </a:xfrm>
          <a:custGeom>
            <a:avLst/>
            <a:gdLst>
              <a:gd name="connsiteX0" fmla="*/ 66785 w 81584"/>
              <a:gd name="connsiteY0" fmla="*/ 3515 h 59569"/>
              <a:gd name="connsiteX1" fmla="*/ 81585 w 81584"/>
              <a:gd name="connsiteY1" fmla="*/ 4810 h 59569"/>
              <a:gd name="connsiteX2" fmla="*/ 81585 w 81584"/>
              <a:gd name="connsiteY2" fmla="*/ 59570 h 59569"/>
              <a:gd name="connsiteX3" fmla="*/ 66785 w 81584"/>
              <a:gd name="connsiteY3" fmla="*/ 56055 h 59569"/>
              <a:gd name="connsiteX4" fmla="*/ 14800 w 81584"/>
              <a:gd name="connsiteY4" fmla="*/ 56055 h 59569"/>
              <a:gd name="connsiteX5" fmla="*/ 0 w 81584"/>
              <a:gd name="connsiteY5" fmla="*/ 54760 h 59569"/>
              <a:gd name="connsiteX6" fmla="*/ 0 w 81584"/>
              <a:gd name="connsiteY6" fmla="*/ 0 h 59569"/>
              <a:gd name="connsiteX7" fmla="*/ 14800 w 81584"/>
              <a:gd name="connsiteY7" fmla="*/ 3515 h 59569"/>
              <a:gd name="connsiteX8" fmla="*/ 66785 w 81584"/>
              <a:gd name="connsiteY8" fmla="*/ 3515 h 595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1584" h="59569">
                <a:moveTo>
                  <a:pt x="66785" y="3515"/>
                </a:moveTo>
                <a:cubicBezTo>
                  <a:pt x="71780" y="3515"/>
                  <a:pt x="76775" y="3885"/>
                  <a:pt x="81585" y="4810"/>
                </a:cubicBezTo>
                <a:lnTo>
                  <a:pt x="81585" y="59570"/>
                </a:lnTo>
                <a:cubicBezTo>
                  <a:pt x="77145" y="57350"/>
                  <a:pt x="72150" y="56055"/>
                  <a:pt x="66785" y="56055"/>
                </a:cubicBezTo>
                <a:lnTo>
                  <a:pt x="14800" y="56055"/>
                </a:lnTo>
                <a:cubicBezTo>
                  <a:pt x="9805" y="56055"/>
                  <a:pt x="4810" y="55685"/>
                  <a:pt x="0" y="54760"/>
                </a:cubicBezTo>
                <a:lnTo>
                  <a:pt x="0" y="0"/>
                </a:lnTo>
                <a:cubicBezTo>
                  <a:pt x="4440" y="2220"/>
                  <a:pt x="9435" y="3515"/>
                  <a:pt x="14800" y="3515"/>
                </a:cubicBezTo>
                <a:lnTo>
                  <a:pt x="66785" y="351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7" name="Forma livre: Forma 56">
            <a:extLst>
              <a:ext uri="{FF2B5EF4-FFF2-40B4-BE49-F238E27FC236}">
                <a16:creationId xmlns:a16="http://schemas.microsoft.com/office/drawing/2014/main" id="{C3A80582-8290-BFDC-2718-61DE91D99181}"/>
              </a:ext>
            </a:extLst>
          </xdr:cNvPr>
          <xdr:cNvSpPr/>
        </xdr:nvSpPr>
        <xdr:spPr>
          <a:xfrm rot="17823598">
            <a:off x="3431718" y="868298"/>
            <a:ext cx="70854" cy="33299"/>
          </a:xfrm>
          <a:custGeom>
            <a:avLst/>
            <a:gdLst>
              <a:gd name="connsiteX0" fmla="*/ 0 w 70854"/>
              <a:gd name="connsiteY0" fmla="*/ 0 h 33299"/>
              <a:gd name="connsiteX1" fmla="*/ 70855 w 70854"/>
              <a:gd name="connsiteY1" fmla="*/ 0 h 33299"/>
              <a:gd name="connsiteX2" fmla="*/ 70855 w 70854"/>
              <a:gd name="connsiteY2" fmla="*/ 33300 h 33299"/>
              <a:gd name="connsiteX3" fmla="*/ 0 w 70854"/>
              <a:gd name="connsiteY3" fmla="*/ 33300 h 332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854" h="33299">
                <a:moveTo>
                  <a:pt x="0" y="0"/>
                </a:moveTo>
                <a:lnTo>
                  <a:pt x="70855" y="0"/>
                </a:lnTo>
                <a:lnTo>
                  <a:pt x="70855" y="33300"/>
                </a:lnTo>
                <a:lnTo>
                  <a:pt x="0" y="3330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8" name="Forma livre: Forma 57">
            <a:extLst>
              <a:ext uri="{FF2B5EF4-FFF2-40B4-BE49-F238E27FC236}">
                <a16:creationId xmlns:a16="http://schemas.microsoft.com/office/drawing/2014/main" id="{ED068697-78C6-98F3-6C32-52C0C40C4DC0}"/>
              </a:ext>
            </a:extLst>
          </xdr:cNvPr>
          <xdr:cNvSpPr/>
        </xdr:nvSpPr>
        <xdr:spPr>
          <a:xfrm>
            <a:off x="3582779" y="937158"/>
            <a:ext cx="126724" cy="288414"/>
          </a:xfrm>
          <a:custGeom>
            <a:avLst/>
            <a:gdLst>
              <a:gd name="connsiteX0" fmla="*/ 61790 w 126724"/>
              <a:gd name="connsiteY0" fmla="*/ 0 h 288414"/>
              <a:gd name="connsiteX1" fmla="*/ 0 w 126724"/>
              <a:gd name="connsiteY1" fmla="*/ 0 h 288414"/>
              <a:gd name="connsiteX2" fmla="*/ 96200 w 126724"/>
              <a:gd name="connsiteY2" fmla="*/ 288415 h 288414"/>
              <a:gd name="connsiteX3" fmla="*/ 126725 w 126724"/>
              <a:gd name="connsiteY3" fmla="*/ 192770 h 288414"/>
              <a:gd name="connsiteX4" fmla="*/ 61790 w 126724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6724" h="288414">
                <a:moveTo>
                  <a:pt x="61790" y="0"/>
                </a:moveTo>
                <a:lnTo>
                  <a:pt x="0" y="0"/>
                </a:lnTo>
                <a:lnTo>
                  <a:pt x="96200" y="288415"/>
                </a:lnTo>
                <a:lnTo>
                  <a:pt x="126725" y="192770"/>
                </a:lnTo>
                <a:lnTo>
                  <a:pt x="61790" y="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59" name="Forma livre: Forma 58">
            <a:extLst>
              <a:ext uri="{FF2B5EF4-FFF2-40B4-BE49-F238E27FC236}">
                <a16:creationId xmlns:a16="http://schemas.microsoft.com/office/drawing/2014/main" id="{D229D489-16C8-4D99-7480-B1F5EAFEA4D1}"/>
              </a:ext>
            </a:extLst>
          </xdr:cNvPr>
          <xdr:cNvSpPr/>
        </xdr:nvSpPr>
        <xdr:spPr>
          <a:xfrm>
            <a:off x="3709504" y="937158"/>
            <a:ext cx="125429" cy="288414"/>
          </a:xfrm>
          <a:custGeom>
            <a:avLst/>
            <a:gdLst>
              <a:gd name="connsiteX0" fmla="*/ 63640 w 125429"/>
              <a:gd name="connsiteY0" fmla="*/ 0 h 288414"/>
              <a:gd name="connsiteX1" fmla="*/ 0 w 125429"/>
              <a:gd name="connsiteY1" fmla="*/ 192770 h 288414"/>
              <a:gd name="connsiteX2" fmla="*/ 31265 w 125429"/>
              <a:gd name="connsiteY2" fmla="*/ 288415 h 288414"/>
              <a:gd name="connsiteX3" fmla="*/ 125430 w 125429"/>
              <a:gd name="connsiteY3" fmla="*/ 0 h 288414"/>
              <a:gd name="connsiteX4" fmla="*/ 63640 w 125429"/>
              <a:gd name="connsiteY4" fmla="*/ 0 h 2884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5429" h="288414">
                <a:moveTo>
                  <a:pt x="63640" y="0"/>
                </a:moveTo>
                <a:lnTo>
                  <a:pt x="0" y="192770"/>
                </a:lnTo>
                <a:lnTo>
                  <a:pt x="31265" y="288415"/>
                </a:lnTo>
                <a:lnTo>
                  <a:pt x="125430" y="0"/>
                </a:lnTo>
                <a:lnTo>
                  <a:pt x="63640" y="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0" name="Forma livre: Forma 59">
            <a:extLst>
              <a:ext uri="{FF2B5EF4-FFF2-40B4-BE49-F238E27FC236}">
                <a16:creationId xmlns:a16="http://schemas.microsoft.com/office/drawing/2014/main" id="{9E2763CB-DF2E-6D05-EAEB-85F5BE1DDACE}"/>
              </a:ext>
            </a:extLst>
          </xdr:cNvPr>
          <xdr:cNvSpPr/>
        </xdr:nvSpPr>
        <xdr:spPr>
          <a:xfrm>
            <a:off x="3678979" y="1129927"/>
            <a:ext cx="61789" cy="95644"/>
          </a:xfrm>
          <a:custGeom>
            <a:avLst/>
            <a:gdLst>
              <a:gd name="connsiteX0" fmla="*/ 0 w 61789"/>
              <a:gd name="connsiteY0" fmla="*/ 95645 h 95644"/>
              <a:gd name="connsiteX1" fmla="*/ 61790 w 61789"/>
              <a:gd name="connsiteY1" fmla="*/ 95645 h 95644"/>
              <a:gd name="connsiteX2" fmla="*/ 30525 w 61789"/>
              <a:gd name="connsiteY2" fmla="*/ 0 h 95644"/>
              <a:gd name="connsiteX3" fmla="*/ 0 w 61789"/>
              <a:gd name="connsiteY3" fmla="*/ 95645 h 956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1789" h="95644">
                <a:moveTo>
                  <a:pt x="0" y="95645"/>
                </a:moveTo>
                <a:lnTo>
                  <a:pt x="61790" y="95645"/>
                </a:lnTo>
                <a:lnTo>
                  <a:pt x="30525" y="0"/>
                </a:lnTo>
                <a:lnTo>
                  <a:pt x="0" y="9564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1" name="Forma livre: Forma 60">
            <a:extLst>
              <a:ext uri="{FF2B5EF4-FFF2-40B4-BE49-F238E27FC236}">
                <a16:creationId xmlns:a16="http://schemas.microsoft.com/office/drawing/2014/main" id="{AD91D843-E1C2-9E96-A07E-4E89DC349664}"/>
              </a:ext>
            </a:extLst>
          </xdr:cNvPr>
          <xdr:cNvSpPr/>
        </xdr:nvSpPr>
        <xdr:spPr>
          <a:xfrm>
            <a:off x="4121498" y="1172847"/>
            <a:ext cx="91019" cy="52724"/>
          </a:xfrm>
          <a:custGeom>
            <a:avLst/>
            <a:gdLst>
              <a:gd name="connsiteX0" fmla="*/ 0 w 91019"/>
              <a:gd name="connsiteY0" fmla="*/ 0 h 52724"/>
              <a:gd name="connsiteX1" fmla="*/ 91020 w 91019"/>
              <a:gd name="connsiteY1" fmla="*/ 0 h 52724"/>
              <a:gd name="connsiteX2" fmla="*/ 91020 w 91019"/>
              <a:gd name="connsiteY2" fmla="*/ 52725 h 52724"/>
              <a:gd name="connsiteX3" fmla="*/ 0 w 9101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019" h="52724">
                <a:moveTo>
                  <a:pt x="0" y="0"/>
                </a:moveTo>
                <a:lnTo>
                  <a:pt x="91020" y="0"/>
                </a:lnTo>
                <a:lnTo>
                  <a:pt x="9102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2" name="Forma livre: Forma 61">
            <a:extLst>
              <a:ext uri="{FF2B5EF4-FFF2-40B4-BE49-F238E27FC236}">
                <a16:creationId xmlns:a16="http://schemas.microsoft.com/office/drawing/2014/main" id="{565538E4-88CE-726D-4AB1-507E265970C9}"/>
              </a:ext>
            </a:extLst>
          </xdr:cNvPr>
          <xdr:cNvSpPr/>
        </xdr:nvSpPr>
        <xdr:spPr>
          <a:xfrm>
            <a:off x="4068958" y="937158"/>
            <a:ext cx="52724" cy="235689"/>
          </a:xfrm>
          <a:custGeom>
            <a:avLst/>
            <a:gdLst>
              <a:gd name="connsiteX0" fmla="*/ 0 w 52724"/>
              <a:gd name="connsiteY0" fmla="*/ 0 h 235689"/>
              <a:gd name="connsiteX1" fmla="*/ 52725 w 52724"/>
              <a:gd name="connsiteY1" fmla="*/ 0 h 235689"/>
              <a:gd name="connsiteX2" fmla="*/ 52725 w 52724"/>
              <a:gd name="connsiteY2" fmla="*/ 235689 h 235689"/>
              <a:gd name="connsiteX3" fmla="*/ 0 w 52724"/>
              <a:gd name="connsiteY3" fmla="*/ 235689 h 2356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235689">
                <a:moveTo>
                  <a:pt x="0" y="0"/>
                </a:moveTo>
                <a:lnTo>
                  <a:pt x="52725" y="0"/>
                </a:lnTo>
                <a:lnTo>
                  <a:pt x="52725" y="235689"/>
                </a:lnTo>
                <a:lnTo>
                  <a:pt x="0" y="235689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3" name="Forma livre: Forma 62">
            <a:extLst>
              <a:ext uri="{FF2B5EF4-FFF2-40B4-BE49-F238E27FC236}">
                <a16:creationId xmlns:a16="http://schemas.microsoft.com/office/drawing/2014/main" id="{CD3252F1-4490-78F6-6BA6-EFC09D845890}"/>
              </a:ext>
            </a:extLst>
          </xdr:cNvPr>
          <xdr:cNvSpPr/>
        </xdr:nvSpPr>
        <xdr:spPr>
          <a:xfrm>
            <a:off x="4068958" y="1172847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4" name="Forma livre: Forma 63">
            <a:extLst>
              <a:ext uri="{FF2B5EF4-FFF2-40B4-BE49-F238E27FC236}">
                <a16:creationId xmlns:a16="http://schemas.microsoft.com/office/drawing/2014/main" id="{074D7A38-5CA0-81E6-81F7-76BDFB315DF3}"/>
              </a:ext>
            </a:extLst>
          </xdr:cNvPr>
          <xdr:cNvSpPr/>
        </xdr:nvSpPr>
        <xdr:spPr>
          <a:xfrm>
            <a:off x="3871008" y="1107727"/>
            <a:ext cx="149664" cy="117844"/>
          </a:xfrm>
          <a:custGeom>
            <a:avLst/>
            <a:gdLst>
              <a:gd name="connsiteX0" fmla="*/ 52540 w 149664"/>
              <a:gd name="connsiteY0" fmla="*/ 65120 h 117844"/>
              <a:gd name="connsiteX1" fmla="*/ 52540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540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65120"/>
                </a:moveTo>
                <a:lnTo>
                  <a:pt x="52540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540" y="6512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5" name="Forma livre: Forma 64">
            <a:extLst>
              <a:ext uri="{FF2B5EF4-FFF2-40B4-BE49-F238E27FC236}">
                <a16:creationId xmlns:a16="http://schemas.microsoft.com/office/drawing/2014/main" id="{C41439A5-A20B-5138-33F6-6A3988E7B1BB}"/>
              </a:ext>
            </a:extLst>
          </xdr:cNvPr>
          <xdr:cNvSpPr/>
        </xdr:nvSpPr>
        <xdr:spPr>
          <a:xfrm>
            <a:off x="3871008" y="937158"/>
            <a:ext cx="149664" cy="117844"/>
          </a:xfrm>
          <a:custGeom>
            <a:avLst/>
            <a:gdLst>
              <a:gd name="connsiteX0" fmla="*/ 52540 w 149664"/>
              <a:gd name="connsiteY0" fmla="*/ 52725 h 117844"/>
              <a:gd name="connsiteX1" fmla="*/ 52540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540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540" y="52725"/>
                </a:moveTo>
                <a:lnTo>
                  <a:pt x="52540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54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6" name="Forma livre: Forma 65">
            <a:extLst>
              <a:ext uri="{FF2B5EF4-FFF2-40B4-BE49-F238E27FC236}">
                <a16:creationId xmlns:a16="http://schemas.microsoft.com/office/drawing/2014/main" id="{86B6FF8A-B62B-76F6-E5DA-7F7070F9EB27}"/>
              </a:ext>
            </a:extLst>
          </xdr:cNvPr>
          <xdr:cNvSpPr/>
        </xdr:nvSpPr>
        <xdr:spPr>
          <a:xfrm>
            <a:off x="3923548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7" name="Forma livre: Forma 66">
            <a:extLst>
              <a:ext uri="{FF2B5EF4-FFF2-40B4-BE49-F238E27FC236}">
                <a16:creationId xmlns:a16="http://schemas.microsoft.com/office/drawing/2014/main" id="{8B33C4DD-4B25-9BD4-5364-D568E0D5D854}"/>
              </a:ext>
            </a:extLst>
          </xdr:cNvPr>
          <xdr:cNvSpPr/>
        </xdr:nvSpPr>
        <xdr:spPr>
          <a:xfrm>
            <a:off x="3871008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8" name="Forma livre: Forma 67">
            <a:extLst>
              <a:ext uri="{FF2B5EF4-FFF2-40B4-BE49-F238E27FC236}">
                <a16:creationId xmlns:a16="http://schemas.microsoft.com/office/drawing/2014/main" id="{7F59D3C7-0705-23E8-6F35-C9536CBDF2CA}"/>
              </a:ext>
            </a:extLst>
          </xdr:cNvPr>
          <xdr:cNvSpPr/>
        </xdr:nvSpPr>
        <xdr:spPr>
          <a:xfrm>
            <a:off x="2683496" y="1107727"/>
            <a:ext cx="149664" cy="117844"/>
          </a:xfrm>
          <a:custGeom>
            <a:avLst/>
            <a:gdLst>
              <a:gd name="connsiteX0" fmla="*/ 52725 w 149664"/>
              <a:gd name="connsiteY0" fmla="*/ 65120 h 117844"/>
              <a:gd name="connsiteX1" fmla="*/ 52725 w 149664"/>
              <a:gd name="connsiteY1" fmla="*/ 0 h 117844"/>
              <a:gd name="connsiteX2" fmla="*/ 0 w 149664"/>
              <a:gd name="connsiteY2" fmla="*/ 0 h 117844"/>
              <a:gd name="connsiteX3" fmla="*/ 0 w 149664"/>
              <a:gd name="connsiteY3" fmla="*/ 117845 h 117844"/>
              <a:gd name="connsiteX4" fmla="*/ 185 w 149664"/>
              <a:gd name="connsiteY4" fmla="*/ 117845 h 117844"/>
              <a:gd name="connsiteX5" fmla="*/ 149665 w 149664"/>
              <a:gd name="connsiteY5" fmla="*/ 117845 h 117844"/>
              <a:gd name="connsiteX6" fmla="*/ 149665 w 149664"/>
              <a:gd name="connsiteY6" fmla="*/ 65120 h 117844"/>
              <a:gd name="connsiteX7" fmla="*/ 52725 w 149664"/>
              <a:gd name="connsiteY7" fmla="*/ 65120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65120"/>
                </a:moveTo>
                <a:lnTo>
                  <a:pt x="52725" y="0"/>
                </a:lnTo>
                <a:lnTo>
                  <a:pt x="0" y="0"/>
                </a:lnTo>
                <a:lnTo>
                  <a:pt x="0" y="117845"/>
                </a:lnTo>
                <a:lnTo>
                  <a:pt x="185" y="117845"/>
                </a:lnTo>
                <a:lnTo>
                  <a:pt x="149665" y="117845"/>
                </a:lnTo>
                <a:lnTo>
                  <a:pt x="149665" y="65120"/>
                </a:lnTo>
                <a:lnTo>
                  <a:pt x="52725" y="65120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69" name="Forma livre: Forma 68">
            <a:extLst>
              <a:ext uri="{FF2B5EF4-FFF2-40B4-BE49-F238E27FC236}">
                <a16:creationId xmlns:a16="http://schemas.microsoft.com/office/drawing/2014/main" id="{D0E6708D-F4AC-8A73-7E0E-875364C44B49}"/>
              </a:ext>
            </a:extLst>
          </xdr:cNvPr>
          <xdr:cNvSpPr/>
        </xdr:nvSpPr>
        <xdr:spPr>
          <a:xfrm>
            <a:off x="2683496" y="937158"/>
            <a:ext cx="149664" cy="117844"/>
          </a:xfrm>
          <a:custGeom>
            <a:avLst/>
            <a:gdLst>
              <a:gd name="connsiteX0" fmla="*/ 52725 w 149664"/>
              <a:gd name="connsiteY0" fmla="*/ 52725 h 117844"/>
              <a:gd name="connsiteX1" fmla="*/ 52725 w 149664"/>
              <a:gd name="connsiteY1" fmla="*/ 117845 h 117844"/>
              <a:gd name="connsiteX2" fmla="*/ 0 w 149664"/>
              <a:gd name="connsiteY2" fmla="*/ 117845 h 117844"/>
              <a:gd name="connsiteX3" fmla="*/ 0 w 149664"/>
              <a:gd name="connsiteY3" fmla="*/ 0 h 117844"/>
              <a:gd name="connsiteX4" fmla="*/ 185 w 149664"/>
              <a:gd name="connsiteY4" fmla="*/ 0 h 117844"/>
              <a:gd name="connsiteX5" fmla="*/ 149665 w 149664"/>
              <a:gd name="connsiteY5" fmla="*/ 0 h 117844"/>
              <a:gd name="connsiteX6" fmla="*/ 149665 w 149664"/>
              <a:gd name="connsiteY6" fmla="*/ 52725 h 117844"/>
              <a:gd name="connsiteX7" fmla="*/ 52725 w 149664"/>
              <a:gd name="connsiteY7" fmla="*/ 52725 h 117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9664" h="117844">
                <a:moveTo>
                  <a:pt x="52725" y="52725"/>
                </a:moveTo>
                <a:lnTo>
                  <a:pt x="52725" y="117845"/>
                </a:lnTo>
                <a:lnTo>
                  <a:pt x="0" y="117845"/>
                </a:lnTo>
                <a:lnTo>
                  <a:pt x="0" y="0"/>
                </a:lnTo>
                <a:lnTo>
                  <a:pt x="185" y="0"/>
                </a:lnTo>
                <a:lnTo>
                  <a:pt x="149665" y="0"/>
                </a:lnTo>
                <a:lnTo>
                  <a:pt x="149665" y="52725"/>
                </a:lnTo>
                <a:lnTo>
                  <a:pt x="52725" y="52725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0" name="Forma livre: Forma 69">
            <a:extLst>
              <a:ext uri="{FF2B5EF4-FFF2-40B4-BE49-F238E27FC236}">
                <a16:creationId xmlns:a16="http://schemas.microsoft.com/office/drawing/2014/main" id="{4CA0E84F-056E-712A-FEC9-119C3B209706}"/>
              </a:ext>
            </a:extLst>
          </xdr:cNvPr>
          <xdr:cNvSpPr/>
        </xdr:nvSpPr>
        <xdr:spPr>
          <a:xfrm>
            <a:off x="2736220" y="1055002"/>
            <a:ext cx="65859" cy="52724"/>
          </a:xfrm>
          <a:custGeom>
            <a:avLst/>
            <a:gdLst>
              <a:gd name="connsiteX0" fmla="*/ 0 w 65859"/>
              <a:gd name="connsiteY0" fmla="*/ 0 h 52724"/>
              <a:gd name="connsiteX1" fmla="*/ 65860 w 65859"/>
              <a:gd name="connsiteY1" fmla="*/ 0 h 52724"/>
              <a:gd name="connsiteX2" fmla="*/ 65860 w 65859"/>
              <a:gd name="connsiteY2" fmla="*/ 52725 h 52724"/>
              <a:gd name="connsiteX3" fmla="*/ 0 w 65859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5859" h="52724">
                <a:moveTo>
                  <a:pt x="0" y="0"/>
                </a:moveTo>
                <a:lnTo>
                  <a:pt x="65860" y="0"/>
                </a:lnTo>
                <a:lnTo>
                  <a:pt x="65860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1" name="Forma livre: Forma 70">
            <a:extLst>
              <a:ext uri="{FF2B5EF4-FFF2-40B4-BE49-F238E27FC236}">
                <a16:creationId xmlns:a16="http://schemas.microsoft.com/office/drawing/2014/main" id="{6716211C-CBF7-4E9E-DE91-CDE031E9CD93}"/>
              </a:ext>
            </a:extLst>
          </xdr:cNvPr>
          <xdr:cNvSpPr/>
        </xdr:nvSpPr>
        <xdr:spPr>
          <a:xfrm>
            <a:off x="2683496" y="1055002"/>
            <a:ext cx="52724" cy="52724"/>
          </a:xfrm>
          <a:custGeom>
            <a:avLst/>
            <a:gdLst>
              <a:gd name="connsiteX0" fmla="*/ 0 w 52724"/>
              <a:gd name="connsiteY0" fmla="*/ 0 h 52724"/>
              <a:gd name="connsiteX1" fmla="*/ 52725 w 52724"/>
              <a:gd name="connsiteY1" fmla="*/ 0 h 52724"/>
              <a:gd name="connsiteX2" fmla="*/ 52725 w 52724"/>
              <a:gd name="connsiteY2" fmla="*/ 52725 h 52724"/>
              <a:gd name="connsiteX3" fmla="*/ 0 w 52724"/>
              <a:gd name="connsiteY3" fmla="*/ 52725 h 52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2724">
                <a:moveTo>
                  <a:pt x="0" y="0"/>
                </a:moveTo>
                <a:lnTo>
                  <a:pt x="52725" y="0"/>
                </a:lnTo>
                <a:lnTo>
                  <a:pt x="52725" y="52725"/>
                </a:lnTo>
                <a:lnTo>
                  <a:pt x="0" y="52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2" name="Forma livre: Forma 71">
            <a:extLst>
              <a:ext uri="{FF2B5EF4-FFF2-40B4-BE49-F238E27FC236}">
                <a16:creationId xmlns:a16="http://schemas.microsoft.com/office/drawing/2014/main" id="{0C4F656E-10C0-4748-A907-AA136A2447F7}"/>
              </a:ext>
            </a:extLst>
          </xdr:cNvPr>
          <xdr:cNvSpPr/>
        </xdr:nvSpPr>
        <xdr:spPr>
          <a:xfrm>
            <a:off x="1957742" y="937158"/>
            <a:ext cx="80844" cy="286194"/>
          </a:xfrm>
          <a:custGeom>
            <a:avLst/>
            <a:gdLst>
              <a:gd name="connsiteX0" fmla="*/ 80845 w 80844"/>
              <a:gd name="connsiteY0" fmla="*/ 286194 h 286194"/>
              <a:gd name="connsiteX1" fmla="*/ 80845 w 80844"/>
              <a:gd name="connsiteY1" fmla="*/ 232175 h 286194"/>
              <a:gd name="connsiteX2" fmla="*/ 52725 w 80844"/>
              <a:gd name="connsiteY2" fmla="*/ 184260 h 286194"/>
              <a:gd name="connsiteX3" fmla="*/ 52725 w 80844"/>
              <a:gd name="connsiteY3" fmla="*/ 0 h 286194"/>
              <a:gd name="connsiteX4" fmla="*/ 0 w 80844"/>
              <a:gd name="connsiteY4" fmla="*/ 0 h 286194"/>
              <a:gd name="connsiteX5" fmla="*/ 0 w 80844"/>
              <a:gd name="connsiteY5" fmla="*/ 183150 h 286194"/>
              <a:gd name="connsiteX6" fmla="*/ 80475 w 80844"/>
              <a:gd name="connsiteY6" fmla="*/ 286194 h 286194"/>
              <a:gd name="connsiteX7" fmla="*/ 80475 w 80844"/>
              <a:gd name="connsiteY7" fmla="*/ 286194 h 286194"/>
              <a:gd name="connsiteX8" fmla="*/ 80845 w 80844"/>
              <a:gd name="connsiteY8" fmla="*/ 286194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80845" y="286194"/>
                </a:moveTo>
                <a:lnTo>
                  <a:pt x="80845" y="232175"/>
                </a:lnTo>
                <a:cubicBezTo>
                  <a:pt x="64195" y="222740"/>
                  <a:pt x="52725" y="204795"/>
                  <a:pt x="52725" y="184260"/>
                </a:cubicBezTo>
                <a:lnTo>
                  <a:pt x="52725" y="0"/>
                </a:lnTo>
                <a:lnTo>
                  <a:pt x="0" y="0"/>
                </a:lnTo>
                <a:lnTo>
                  <a:pt x="0" y="183150"/>
                </a:lnTo>
                <a:cubicBezTo>
                  <a:pt x="0" y="232915"/>
                  <a:pt x="34225" y="274724"/>
                  <a:pt x="80475" y="286194"/>
                </a:cubicBezTo>
                <a:lnTo>
                  <a:pt x="80475" y="286194"/>
                </a:lnTo>
                <a:cubicBezTo>
                  <a:pt x="80475" y="286194"/>
                  <a:pt x="80660" y="286194"/>
                  <a:pt x="80845" y="286194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3" name="Forma livre: Forma 72">
            <a:extLst>
              <a:ext uri="{FF2B5EF4-FFF2-40B4-BE49-F238E27FC236}">
                <a16:creationId xmlns:a16="http://schemas.microsoft.com/office/drawing/2014/main" id="{7B5042AE-76FF-A8D9-6CAD-A652D56F064A}"/>
              </a:ext>
            </a:extLst>
          </xdr:cNvPr>
          <xdr:cNvSpPr/>
        </xdr:nvSpPr>
        <xdr:spPr>
          <a:xfrm>
            <a:off x="2091127" y="937158"/>
            <a:ext cx="80844" cy="286194"/>
          </a:xfrm>
          <a:custGeom>
            <a:avLst/>
            <a:gdLst>
              <a:gd name="connsiteX0" fmla="*/ 28120 w 80844"/>
              <a:gd name="connsiteY0" fmla="*/ 0 h 286194"/>
              <a:gd name="connsiteX1" fmla="*/ 28120 w 80844"/>
              <a:gd name="connsiteY1" fmla="*/ 184260 h 286194"/>
              <a:gd name="connsiteX2" fmla="*/ 0 w 80844"/>
              <a:gd name="connsiteY2" fmla="*/ 232175 h 286194"/>
              <a:gd name="connsiteX3" fmla="*/ 0 w 80844"/>
              <a:gd name="connsiteY3" fmla="*/ 286194 h 286194"/>
              <a:gd name="connsiteX4" fmla="*/ 370 w 80844"/>
              <a:gd name="connsiteY4" fmla="*/ 286194 h 286194"/>
              <a:gd name="connsiteX5" fmla="*/ 370 w 80844"/>
              <a:gd name="connsiteY5" fmla="*/ 286194 h 286194"/>
              <a:gd name="connsiteX6" fmla="*/ 80845 w 80844"/>
              <a:gd name="connsiteY6" fmla="*/ 183150 h 286194"/>
              <a:gd name="connsiteX7" fmla="*/ 80845 w 80844"/>
              <a:gd name="connsiteY7" fmla="*/ 0 h 286194"/>
              <a:gd name="connsiteX8" fmla="*/ 28120 w 80844"/>
              <a:gd name="connsiteY8" fmla="*/ 0 h 2861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0844" h="286194">
                <a:moveTo>
                  <a:pt x="28120" y="0"/>
                </a:moveTo>
                <a:lnTo>
                  <a:pt x="28120" y="184260"/>
                </a:lnTo>
                <a:cubicBezTo>
                  <a:pt x="28120" y="204795"/>
                  <a:pt x="16835" y="222740"/>
                  <a:pt x="0" y="232175"/>
                </a:cubicBezTo>
                <a:lnTo>
                  <a:pt x="0" y="286194"/>
                </a:lnTo>
                <a:cubicBezTo>
                  <a:pt x="0" y="286194"/>
                  <a:pt x="185" y="286194"/>
                  <a:pt x="370" y="286194"/>
                </a:cubicBezTo>
                <a:lnTo>
                  <a:pt x="370" y="286194"/>
                </a:lnTo>
                <a:cubicBezTo>
                  <a:pt x="46620" y="274724"/>
                  <a:pt x="80845" y="232915"/>
                  <a:pt x="80845" y="183150"/>
                </a:cubicBezTo>
                <a:lnTo>
                  <a:pt x="80845" y="0"/>
                </a:lnTo>
                <a:lnTo>
                  <a:pt x="28120" y="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4" name="Forma livre: Forma 73">
            <a:extLst>
              <a:ext uri="{FF2B5EF4-FFF2-40B4-BE49-F238E27FC236}">
                <a16:creationId xmlns:a16="http://schemas.microsoft.com/office/drawing/2014/main" id="{086FDFDA-A234-A7EB-5FC2-520CCF7D1A80}"/>
              </a:ext>
            </a:extLst>
          </xdr:cNvPr>
          <xdr:cNvSpPr/>
        </xdr:nvSpPr>
        <xdr:spPr>
          <a:xfrm>
            <a:off x="2038772" y="1169517"/>
            <a:ext cx="52724" cy="57349"/>
          </a:xfrm>
          <a:custGeom>
            <a:avLst/>
            <a:gdLst>
              <a:gd name="connsiteX0" fmla="*/ 52540 w 52724"/>
              <a:gd name="connsiteY0" fmla="*/ 0 h 57349"/>
              <a:gd name="connsiteX1" fmla="*/ 51245 w 52724"/>
              <a:gd name="connsiteY1" fmla="*/ 740 h 57349"/>
              <a:gd name="connsiteX2" fmla="*/ 51245 w 52724"/>
              <a:gd name="connsiteY2" fmla="*/ 740 h 57349"/>
              <a:gd name="connsiteX3" fmla="*/ 26270 w 52724"/>
              <a:gd name="connsiteY3" fmla="*/ 7215 h 57349"/>
              <a:gd name="connsiteX4" fmla="*/ 1295 w 52724"/>
              <a:gd name="connsiteY4" fmla="*/ 925 h 57349"/>
              <a:gd name="connsiteX5" fmla="*/ 1295 w 52724"/>
              <a:gd name="connsiteY5" fmla="*/ 925 h 57349"/>
              <a:gd name="connsiteX6" fmla="*/ 0 w 52724"/>
              <a:gd name="connsiteY6" fmla="*/ 185 h 57349"/>
              <a:gd name="connsiteX7" fmla="*/ 0 w 52724"/>
              <a:gd name="connsiteY7" fmla="*/ 54205 h 57349"/>
              <a:gd name="connsiteX8" fmla="*/ 25530 w 52724"/>
              <a:gd name="connsiteY8" fmla="*/ 57350 h 57349"/>
              <a:gd name="connsiteX9" fmla="*/ 27195 w 52724"/>
              <a:gd name="connsiteY9" fmla="*/ 57350 h 57349"/>
              <a:gd name="connsiteX10" fmla="*/ 52725 w 52724"/>
              <a:gd name="connsiteY10" fmla="*/ 54205 h 57349"/>
              <a:gd name="connsiteX11" fmla="*/ 52725 w 52724"/>
              <a:gd name="connsiteY11" fmla="*/ 185 h 573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2724" h="57349">
                <a:moveTo>
                  <a:pt x="52540" y="0"/>
                </a:moveTo>
                <a:cubicBezTo>
                  <a:pt x="52540" y="0"/>
                  <a:pt x="51615" y="555"/>
                  <a:pt x="51245" y="740"/>
                </a:cubicBezTo>
                <a:lnTo>
                  <a:pt x="51245" y="740"/>
                </a:lnTo>
                <a:cubicBezTo>
                  <a:pt x="43845" y="4810"/>
                  <a:pt x="35335" y="7030"/>
                  <a:pt x="26270" y="7215"/>
                </a:cubicBezTo>
                <a:cubicBezTo>
                  <a:pt x="17205" y="7215"/>
                  <a:pt x="8695" y="4810"/>
                  <a:pt x="1295" y="925"/>
                </a:cubicBezTo>
                <a:lnTo>
                  <a:pt x="1295" y="925"/>
                </a:lnTo>
                <a:cubicBezTo>
                  <a:pt x="1295" y="925"/>
                  <a:pt x="370" y="370"/>
                  <a:pt x="0" y="185"/>
                </a:cubicBezTo>
                <a:lnTo>
                  <a:pt x="0" y="54205"/>
                </a:lnTo>
                <a:cubicBezTo>
                  <a:pt x="8140" y="56240"/>
                  <a:pt x="16650" y="57350"/>
                  <a:pt x="25530" y="57350"/>
                </a:cubicBezTo>
                <a:lnTo>
                  <a:pt x="27195" y="57350"/>
                </a:lnTo>
                <a:cubicBezTo>
                  <a:pt x="36075" y="57350"/>
                  <a:pt x="44585" y="56240"/>
                  <a:pt x="52725" y="54205"/>
                </a:cubicBezTo>
                <a:lnTo>
                  <a:pt x="52725" y="185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5" name="Forma livre: Forma 74">
            <a:extLst>
              <a:ext uri="{FF2B5EF4-FFF2-40B4-BE49-F238E27FC236}">
                <a16:creationId xmlns:a16="http://schemas.microsoft.com/office/drawing/2014/main" id="{D40C48BC-D5CF-04A4-4E95-DC2D80968359}"/>
              </a:ext>
            </a:extLst>
          </xdr:cNvPr>
          <xdr:cNvSpPr/>
        </xdr:nvSpPr>
        <xdr:spPr>
          <a:xfrm>
            <a:off x="2942865" y="936233"/>
            <a:ext cx="161504" cy="289154"/>
          </a:xfrm>
          <a:custGeom>
            <a:avLst/>
            <a:gdLst>
              <a:gd name="connsiteX0" fmla="*/ 81215 w 161504"/>
              <a:gd name="connsiteY0" fmla="*/ 3145 h 289154"/>
              <a:gd name="connsiteX1" fmla="*/ 81215 w 161504"/>
              <a:gd name="connsiteY1" fmla="*/ 3145 h 289154"/>
              <a:gd name="connsiteX2" fmla="*/ 55315 w 161504"/>
              <a:gd name="connsiteY2" fmla="*/ 0 h 289154"/>
              <a:gd name="connsiteX3" fmla="*/ 53650 w 161504"/>
              <a:gd name="connsiteY3" fmla="*/ 0 h 289154"/>
              <a:gd name="connsiteX4" fmla="*/ 27750 w 161504"/>
              <a:gd name="connsiteY4" fmla="*/ 3145 h 289154"/>
              <a:gd name="connsiteX5" fmla="*/ 27750 w 161504"/>
              <a:gd name="connsiteY5" fmla="*/ 3145 h 289154"/>
              <a:gd name="connsiteX6" fmla="*/ 0 w 161504"/>
              <a:gd name="connsiteY6" fmla="*/ 14615 h 289154"/>
              <a:gd name="connsiteX7" fmla="*/ 0 w 161504"/>
              <a:gd name="connsiteY7" fmla="*/ 105080 h 289154"/>
              <a:gd name="connsiteX8" fmla="*/ 29415 w 161504"/>
              <a:gd name="connsiteY8" fmla="*/ 56425 h 289154"/>
              <a:gd name="connsiteX9" fmla="*/ 29415 w 161504"/>
              <a:gd name="connsiteY9" fmla="*/ 56425 h 289154"/>
              <a:gd name="connsiteX10" fmla="*/ 54390 w 161504"/>
              <a:gd name="connsiteY10" fmla="*/ 49950 h 289154"/>
              <a:gd name="connsiteX11" fmla="*/ 79365 w 161504"/>
              <a:gd name="connsiteY11" fmla="*/ 56240 h 289154"/>
              <a:gd name="connsiteX12" fmla="*/ 79365 w 161504"/>
              <a:gd name="connsiteY12" fmla="*/ 56240 h 289154"/>
              <a:gd name="connsiteX13" fmla="*/ 108780 w 161504"/>
              <a:gd name="connsiteY13" fmla="*/ 104895 h 289154"/>
              <a:gd name="connsiteX14" fmla="*/ 108780 w 161504"/>
              <a:gd name="connsiteY14" fmla="*/ 289154 h 289154"/>
              <a:gd name="connsiteX15" fmla="*/ 161505 w 161504"/>
              <a:gd name="connsiteY15" fmla="*/ 289154 h 289154"/>
              <a:gd name="connsiteX16" fmla="*/ 161505 w 161504"/>
              <a:gd name="connsiteY16" fmla="*/ 106005 h 289154"/>
              <a:gd name="connsiteX17" fmla="*/ 81030 w 161504"/>
              <a:gd name="connsiteY17" fmla="*/ 2960 h 2891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61504" h="289154">
                <a:moveTo>
                  <a:pt x="81215" y="3145"/>
                </a:moveTo>
                <a:lnTo>
                  <a:pt x="81215" y="3145"/>
                </a:lnTo>
                <a:cubicBezTo>
                  <a:pt x="72890" y="1110"/>
                  <a:pt x="64380" y="0"/>
                  <a:pt x="55315" y="0"/>
                </a:cubicBezTo>
                <a:lnTo>
                  <a:pt x="53650" y="0"/>
                </a:lnTo>
                <a:cubicBezTo>
                  <a:pt x="44770" y="0"/>
                  <a:pt x="36075" y="1110"/>
                  <a:pt x="27750" y="3145"/>
                </a:cubicBezTo>
                <a:lnTo>
                  <a:pt x="27750" y="3145"/>
                </a:lnTo>
                <a:cubicBezTo>
                  <a:pt x="17945" y="5550"/>
                  <a:pt x="8510" y="9620"/>
                  <a:pt x="0" y="14615"/>
                </a:cubicBezTo>
                <a:lnTo>
                  <a:pt x="0" y="105080"/>
                </a:lnTo>
                <a:cubicBezTo>
                  <a:pt x="0" y="83990"/>
                  <a:pt x="11840" y="65675"/>
                  <a:pt x="29415" y="56425"/>
                </a:cubicBezTo>
                <a:lnTo>
                  <a:pt x="29415" y="56425"/>
                </a:lnTo>
                <a:cubicBezTo>
                  <a:pt x="36815" y="52355"/>
                  <a:pt x="45325" y="50135"/>
                  <a:pt x="54390" y="49950"/>
                </a:cubicBezTo>
                <a:cubicBezTo>
                  <a:pt x="63455" y="49950"/>
                  <a:pt x="71965" y="52355"/>
                  <a:pt x="79365" y="56240"/>
                </a:cubicBezTo>
                <a:lnTo>
                  <a:pt x="79365" y="56240"/>
                </a:lnTo>
                <a:cubicBezTo>
                  <a:pt x="96755" y="65490"/>
                  <a:pt x="108780" y="83805"/>
                  <a:pt x="108780" y="104895"/>
                </a:cubicBezTo>
                <a:lnTo>
                  <a:pt x="108780" y="289154"/>
                </a:lnTo>
                <a:lnTo>
                  <a:pt x="161505" y="289154"/>
                </a:lnTo>
                <a:lnTo>
                  <a:pt x="161505" y="106005"/>
                </a:lnTo>
                <a:cubicBezTo>
                  <a:pt x="161505" y="56240"/>
                  <a:pt x="127280" y="14430"/>
                  <a:pt x="81030" y="2960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6" name="Forma livre: Forma 75">
            <a:extLst>
              <a:ext uri="{FF2B5EF4-FFF2-40B4-BE49-F238E27FC236}">
                <a16:creationId xmlns:a16="http://schemas.microsoft.com/office/drawing/2014/main" id="{2A0D2DB4-7E08-EFC7-B245-ADEFA3E95762}"/>
              </a:ext>
            </a:extLst>
          </xdr:cNvPr>
          <xdr:cNvSpPr/>
        </xdr:nvSpPr>
        <xdr:spPr>
          <a:xfrm>
            <a:off x="2890325" y="950848"/>
            <a:ext cx="52724" cy="274724"/>
          </a:xfrm>
          <a:custGeom>
            <a:avLst/>
            <a:gdLst>
              <a:gd name="connsiteX0" fmla="*/ 52725 w 52724"/>
              <a:gd name="connsiteY0" fmla="*/ 274725 h 274724"/>
              <a:gd name="connsiteX1" fmla="*/ 52725 w 52724"/>
              <a:gd name="connsiteY1" fmla="*/ 0 h 274724"/>
              <a:gd name="connsiteX2" fmla="*/ 0 w 52724"/>
              <a:gd name="connsiteY2" fmla="*/ 91575 h 274724"/>
              <a:gd name="connsiteX3" fmla="*/ 0 w 52724"/>
              <a:gd name="connsiteY3" fmla="*/ 274725 h 274724"/>
              <a:gd name="connsiteX4" fmla="*/ 52725 w 52724"/>
              <a:gd name="connsiteY4" fmla="*/ 274725 h 274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2724" h="274724">
                <a:moveTo>
                  <a:pt x="52725" y="274725"/>
                </a:moveTo>
                <a:lnTo>
                  <a:pt x="52725" y="0"/>
                </a:lnTo>
                <a:cubicBezTo>
                  <a:pt x="21275" y="18500"/>
                  <a:pt x="0" y="52540"/>
                  <a:pt x="0" y="91575"/>
                </a:cubicBezTo>
                <a:lnTo>
                  <a:pt x="0" y="274725"/>
                </a:lnTo>
                <a:lnTo>
                  <a:pt x="52725" y="274725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7" name="Forma livre: Forma 76">
            <a:extLst>
              <a:ext uri="{FF2B5EF4-FFF2-40B4-BE49-F238E27FC236}">
                <a16:creationId xmlns:a16="http://schemas.microsoft.com/office/drawing/2014/main" id="{A4C571A3-E435-3D46-18D9-40D9325A6376}"/>
              </a:ext>
            </a:extLst>
          </xdr:cNvPr>
          <xdr:cNvSpPr/>
        </xdr:nvSpPr>
        <xdr:spPr>
          <a:xfrm>
            <a:off x="3343204" y="936048"/>
            <a:ext cx="214414" cy="289524"/>
          </a:xfrm>
          <a:custGeom>
            <a:avLst/>
            <a:gdLst>
              <a:gd name="connsiteX0" fmla="*/ 52910 w 214414"/>
              <a:gd name="connsiteY0" fmla="*/ 289524 h 289524"/>
              <a:gd name="connsiteX1" fmla="*/ 52910 w 214414"/>
              <a:gd name="connsiteY1" fmla="*/ 105265 h 289524"/>
              <a:gd name="connsiteX2" fmla="*/ 82325 w 214414"/>
              <a:gd name="connsiteY2" fmla="*/ 56610 h 289524"/>
              <a:gd name="connsiteX3" fmla="*/ 82325 w 214414"/>
              <a:gd name="connsiteY3" fmla="*/ 56610 h 289524"/>
              <a:gd name="connsiteX4" fmla="*/ 107300 w 214414"/>
              <a:gd name="connsiteY4" fmla="*/ 50135 h 289524"/>
              <a:gd name="connsiteX5" fmla="*/ 132275 w 214414"/>
              <a:gd name="connsiteY5" fmla="*/ 56425 h 289524"/>
              <a:gd name="connsiteX6" fmla="*/ 132275 w 214414"/>
              <a:gd name="connsiteY6" fmla="*/ 56425 h 289524"/>
              <a:gd name="connsiteX7" fmla="*/ 161690 w 214414"/>
              <a:gd name="connsiteY7" fmla="*/ 105080 h 289524"/>
              <a:gd name="connsiteX8" fmla="*/ 161690 w 214414"/>
              <a:gd name="connsiteY8" fmla="*/ 289339 h 289524"/>
              <a:gd name="connsiteX9" fmla="*/ 214415 w 214414"/>
              <a:gd name="connsiteY9" fmla="*/ 289339 h 289524"/>
              <a:gd name="connsiteX10" fmla="*/ 214415 w 214414"/>
              <a:gd name="connsiteY10" fmla="*/ 106190 h 289524"/>
              <a:gd name="connsiteX11" fmla="*/ 133940 w 214414"/>
              <a:gd name="connsiteY11" fmla="*/ 3145 h 289524"/>
              <a:gd name="connsiteX12" fmla="*/ 133940 w 214414"/>
              <a:gd name="connsiteY12" fmla="*/ 3145 h 289524"/>
              <a:gd name="connsiteX13" fmla="*/ 108040 w 214414"/>
              <a:gd name="connsiteY13" fmla="*/ 0 h 289524"/>
              <a:gd name="connsiteX14" fmla="*/ 106375 w 214414"/>
              <a:gd name="connsiteY14" fmla="*/ 0 h 289524"/>
              <a:gd name="connsiteX15" fmla="*/ 80475 w 214414"/>
              <a:gd name="connsiteY15" fmla="*/ 3145 h 289524"/>
              <a:gd name="connsiteX16" fmla="*/ 80475 w 214414"/>
              <a:gd name="connsiteY16" fmla="*/ 3145 h 289524"/>
              <a:gd name="connsiteX17" fmla="*/ 0 w 214414"/>
              <a:gd name="connsiteY17" fmla="*/ 106190 h 289524"/>
              <a:gd name="connsiteX18" fmla="*/ 0 w 214414"/>
              <a:gd name="connsiteY18" fmla="*/ 289339 h 289524"/>
              <a:gd name="connsiteX19" fmla="*/ 52725 w 214414"/>
              <a:gd name="connsiteY19" fmla="*/ 289339 h 2895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14414" h="289524">
                <a:moveTo>
                  <a:pt x="52910" y="289524"/>
                </a:moveTo>
                <a:lnTo>
                  <a:pt x="52910" y="105265"/>
                </a:lnTo>
                <a:cubicBezTo>
                  <a:pt x="52910" y="84175"/>
                  <a:pt x="64750" y="65860"/>
                  <a:pt x="82325" y="56610"/>
                </a:cubicBezTo>
                <a:lnTo>
                  <a:pt x="82325" y="56610"/>
                </a:lnTo>
                <a:cubicBezTo>
                  <a:pt x="89725" y="52540"/>
                  <a:pt x="98235" y="50320"/>
                  <a:pt x="107300" y="50135"/>
                </a:cubicBezTo>
                <a:cubicBezTo>
                  <a:pt x="116365" y="50135"/>
                  <a:pt x="124875" y="52540"/>
                  <a:pt x="132275" y="56425"/>
                </a:cubicBezTo>
                <a:lnTo>
                  <a:pt x="132275" y="56425"/>
                </a:lnTo>
                <a:cubicBezTo>
                  <a:pt x="149665" y="65675"/>
                  <a:pt x="161690" y="83990"/>
                  <a:pt x="161690" y="105080"/>
                </a:cubicBezTo>
                <a:lnTo>
                  <a:pt x="161690" y="289339"/>
                </a:lnTo>
                <a:lnTo>
                  <a:pt x="214415" y="289339"/>
                </a:lnTo>
                <a:lnTo>
                  <a:pt x="214415" y="106190"/>
                </a:lnTo>
                <a:cubicBezTo>
                  <a:pt x="214415" y="56425"/>
                  <a:pt x="180190" y="14615"/>
                  <a:pt x="133940" y="3145"/>
                </a:cubicBezTo>
                <a:lnTo>
                  <a:pt x="133940" y="3145"/>
                </a:lnTo>
                <a:cubicBezTo>
                  <a:pt x="125615" y="1110"/>
                  <a:pt x="117105" y="0"/>
                  <a:pt x="108040" y="0"/>
                </a:cubicBezTo>
                <a:lnTo>
                  <a:pt x="106375" y="0"/>
                </a:lnTo>
                <a:cubicBezTo>
                  <a:pt x="97495" y="0"/>
                  <a:pt x="88800" y="1110"/>
                  <a:pt x="80475" y="3145"/>
                </a:cubicBezTo>
                <a:lnTo>
                  <a:pt x="80475" y="3145"/>
                </a:lnTo>
                <a:cubicBezTo>
                  <a:pt x="34225" y="14615"/>
                  <a:pt x="0" y="56425"/>
                  <a:pt x="0" y="106190"/>
                </a:cubicBezTo>
                <a:lnTo>
                  <a:pt x="0" y="289339"/>
                </a:lnTo>
                <a:lnTo>
                  <a:pt x="52725" y="289339"/>
                </a:ln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8" name="Forma livre: Forma 77">
            <a:extLst>
              <a:ext uri="{FF2B5EF4-FFF2-40B4-BE49-F238E27FC236}">
                <a16:creationId xmlns:a16="http://schemas.microsoft.com/office/drawing/2014/main" id="{6C533872-C67E-2291-43F0-2C9E17FA0EF4}"/>
              </a:ext>
            </a:extLst>
          </xdr:cNvPr>
          <xdr:cNvSpPr/>
        </xdr:nvSpPr>
        <xdr:spPr>
          <a:xfrm>
            <a:off x="3343389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79" name="Forma livre: Forma 78">
            <a:extLst>
              <a:ext uri="{FF2B5EF4-FFF2-40B4-BE49-F238E27FC236}">
                <a16:creationId xmlns:a16="http://schemas.microsoft.com/office/drawing/2014/main" id="{8423DDA4-139E-6AA9-0E70-CBC0A5BCF1EA}"/>
              </a:ext>
            </a:extLst>
          </xdr:cNvPr>
          <xdr:cNvSpPr/>
        </xdr:nvSpPr>
        <xdr:spPr>
          <a:xfrm>
            <a:off x="3504894" y="1055002"/>
            <a:ext cx="52724" cy="53279"/>
          </a:xfrm>
          <a:custGeom>
            <a:avLst/>
            <a:gdLst>
              <a:gd name="connsiteX0" fmla="*/ 0 w 52724"/>
              <a:gd name="connsiteY0" fmla="*/ 0 h 53279"/>
              <a:gd name="connsiteX1" fmla="*/ 52725 w 52724"/>
              <a:gd name="connsiteY1" fmla="*/ 0 h 53279"/>
              <a:gd name="connsiteX2" fmla="*/ 52725 w 52724"/>
              <a:gd name="connsiteY2" fmla="*/ 53280 h 53279"/>
              <a:gd name="connsiteX3" fmla="*/ 0 w 52724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2724" h="53279">
                <a:moveTo>
                  <a:pt x="0" y="0"/>
                </a:moveTo>
                <a:lnTo>
                  <a:pt x="52725" y="0"/>
                </a:lnTo>
                <a:lnTo>
                  <a:pt x="52725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0" name="Forma livre: Forma 79">
            <a:extLst>
              <a:ext uri="{FF2B5EF4-FFF2-40B4-BE49-F238E27FC236}">
                <a16:creationId xmlns:a16="http://schemas.microsoft.com/office/drawing/2014/main" id="{7CEF3B9A-43CC-CC0F-4520-032C6B1574FC}"/>
              </a:ext>
            </a:extLst>
          </xdr:cNvPr>
          <xdr:cNvSpPr/>
        </xdr:nvSpPr>
        <xdr:spPr>
          <a:xfrm>
            <a:off x="3396114" y="1055002"/>
            <a:ext cx="108779" cy="53279"/>
          </a:xfrm>
          <a:custGeom>
            <a:avLst/>
            <a:gdLst>
              <a:gd name="connsiteX0" fmla="*/ 0 w 108779"/>
              <a:gd name="connsiteY0" fmla="*/ 0 h 53279"/>
              <a:gd name="connsiteX1" fmla="*/ 108780 w 108779"/>
              <a:gd name="connsiteY1" fmla="*/ 0 h 53279"/>
              <a:gd name="connsiteX2" fmla="*/ 108780 w 108779"/>
              <a:gd name="connsiteY2" fmla="*/ 53280 h 53279"/>
              <a:gd name="connsiteX3" fmla="*/ 0 w 108779"/>
              <a:gd name="connsiteY3" fmla="*/ 53280 h 53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8779" h="53279">
                <a:moveTo>
                  <a:pt x="0" y="0"/>
                </a:moveTo>
                <a:lnTo>
                  <a:pt x="108780" y="0"/>
                </a:lnTo>
                <a:lnTo>
                  <a:pt x="108780" y="53280"/>
                </a:lnTo>
                <a:lnTo>
                  <a:pt x="0" y="53280"/>
                </a:ln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1" name="Forma livre: Forma 80">
            <a:extLst>
              <a:ext uri="{FF2B5EF4-FFF2-40B4-BE49-F238E27FC236}">
                <a16:creationId xmlns:a16="http://schemas.microsoft.com/office/drawing/2014/main" id="{22C09086-B539-DA46-1436-85ABB4F0D8A2}"/>
              </a:ext>
            </a:extLst>
          </xdr:cNvPr>
          <xdr:cNvSpPr/>
        </xdr:nvSpPr>
        <xdr:spPr>
          <a:xfrm>
            <a:off x="1777737" y="1389852"/>
            <a:ext cx="106374" cy="105079"/>
          </a:xfrm>
          <a:custGeom>
            <a:avLst/>
            <a:gdLst>
              <a:gd name="connsiteX0" fmla="*/ 102490 w 106374"/>
              <a:gd name="connsiteY0" fmla="*/ 0 h 105079"/>
              <a:gd name="connsiteX1" fmla="*/ 57535 w 106374"/>
              <a:gd name="connsiteY1" fmla="*/ 44400 h 105079"/>
              <a:gd name="connsiteX2" fmla="*/ 44955 w 106374"/>
              <a:gd name="connsiteY2" fmla="*/ 56795 h 105079"/>
              <a:gd name="connsiteX3" fmla="*/ 0 w 106374"/>
              <a:gd name="connsiteY3" fmla="*/ 101010 h 105079"/>
              <a:gd name="connsiteX4" fmla="*/ 25530 w 106374"/>
              <a:gd name="connsiteY4" fmla="*/ 105080 h 105079"/>
              <a:gd name="connsiteX5" fmla="*/ 106375 w 106374"/>
              <a:gd name="connsiteY5" fmla="*/ 24235 h 105079"/>
              <a:gd name="connsiteX6" fmla="*/ 102675 w 106374"/>
              <a:gd name="connsiteY6" fmla="*/ 0 h 105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06374" h="105079">
                <a:moveTo>
                  <a:pt x="102490" y="0"/>
                </a:moveTo>
                <a:lnTo>
                  <a:pt x="57535" y="44400"/>
                </a:lnTo>
                <a:cubicBezTo>
                  <a:pt x="54390" y="49395"/>
                  <a:pt x="50135" y="53650"/>
                  <a:pt x="44955" y="56795"/>
                </a:cubicBezTo>
                <a:lnTo>
                  <a:pt x="0" y="101010"/>
                </a:lnTo>
                <a:cubicBezTo>
                  <a:pt x="7955" y="103600"/>
                  <a:pt x="16465" y="105080"/>
                  <a:pt x="25530" y="105080"/>
                </a:cubicBezTo>
                <a:cubicBezTo>
                  <a:pt x="70115" y="105080"/>
                  <a:pt x="106375" y="68820"/>
                  <a:pt x="106375" y="24235"/>
                </a:cubicBezTo>
                <a:cubicBezTo>
                  <a:pt x="106375" y="15725"/>
                  <a:pt x="105080" y="7585"/>
                  <a:pt x="102675" y="0"/>
                </a:cubicBez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2" name="Forma livre: Forma 81">
            <a:extLst>
              <a:ext uri="{FF2B5EF4-FFF2-40B4-BE49-F238E27FC236}">
                <a16:creationId xmlns:a16="http://schemas.microsoft.com/office/drawing/2014/main" id="{1834D813-7D53-9FE1-E888-5F3B45BA2886}"/>
              </a:ext>
            </a:extLst>
          </xdr:cNvPr>
          <xdr:cNvSpPr/>
        </xdr:nvSpPr>
        <xdr:spPr>
          <a:xfrm>
            <a:off x="1722607" y="1333242"/>
            <a:ext cx="157989" cy="157619"/>
          </a:xfrm>
          <a:custGeom>
            <a:avLst/>
            <a:gdLst>
              <a:gd name="connsiteX0" fmla="*/ 80660 w 157989"/>
              <a:gd name="connsiteY0" fmla="*/ 118770 h 157619"/>
              <a:gd name="connsiteX1" fmla="*/ 42735 w 157989"/>
              <a:gd name="connsiteY1" fmla="*/ 80845 h 157619"/>
              <a:gd name="connsiteX2" fmla="*/ 80660 w 157989"/>
              <a:gd name="connsiteY2" fmla="*/ 42920 h 157619"/>
              <a:gd name="connsiteX3" fmla="*/ 118585 w 157989"/>
              <a:gd name="connsiteY3" fmla="*/ 80845 h 157619"/>
              <a:gd name="connsiteX4" fmla="*/ 112850 w 157989"/>
              <a:gd name="connsiteY4" fmla="*/ 101010 h 157619"/>
              <a:gd name="connsiteX5" fmla="*/ 157990 w 157989"/>
              <a:gd name="connsiteY5" fmla="*/ 56610 h 157619"/>
              <a:gd name="connsiteX6" fmla="*/ 80845 w 157989"/>
              <a:gd name="connsiteY6" fmla="*/ 0 h 157619"/>
              <a:gd name="connsiteX7" fmla="*/ 0 w 157989"/>
              <a:gd name="connsiteY7" fmla="*/ 80845 h 157619"/>
              <a:gd name="connsiteX8" fmla="*/ 55315 w 157989"/>
              <a:gd name="connsiteY8" fmla="*/ 157620 h 157619"/>
              <a:gd name="connsiteX9" fmla="*/ 100270 w 157989"/>
              <a:gd name="connsiteY9" fmla="*/ 113405 h 157619"/>
              <a:gd name="connsiteX10" fmla="*/ 80660 w 157989"/>
              <a:gd name="connsiteY10" fmla="*/ 118955 h 1576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57989" h="157619">
                <a:moveTo>
                  <a:pt x="80660" y="118770"/>
                </a:moveTo>
                <a:cubicBezTo>
                  <a:pt x="59755" y="118770"/>
                  <a:pt x="42735" y="101750"/>
                  <a:pt x="42735" y="80845"/>
                </a:cubicBezTo>
                <a:cubicBezTo>
                  <a:pt x="42735" y="59940"/>
                  <a:pt x="59755" y="42920"/>
                  <a:pt x="80660" y="42920"/>
                </a:cubicBezTo>
                <a:cubicBezTo>
                  <a:pt x="101565" y="42920"/>
                  <a:pt x="118585" y="59940"/>
                  <a:pt x="118585" y="80845"/>
                </a:cubicBezTo>
                <a:cubicBezTo>
                  <a:pt x="118585" y="88245"/>
                  <a:pt x="116365" y="95090"/>
                  <a:pt x="112850" y="101010"/>
                </a:cubicBezTo>
                <a:lnTo>
                  <a:pt x="157990" y="56610"/>
                </a:lnTo>
                <a:cubicBezTo>
                  <a:pt x="147630" y="23865"/>
                  <a:pt x="117105" y="0"/>
                  <a:pt x="80845" y="0"/>
                </a:cubicBezTo>
                <a:cubicBezTo>
                  <a:pt x="36260" y="0"/>
                  <a:pt x="0" y="36260"/>
                  <a:pt x="0" y="80845"/>
                </a:cubicBezTo>
                <a:cubicBezTo>
                  <a:pt x="0" y="116550"/>
                  <a:pt x="23310" y="146890"/>
                  <a:pt x="55315" y="157620"/>
                </a:cubicBezTo>
                <a:lnTo>
                  <a:pt x="100270" y="113405"/>
                </a:lnTo>
                <a:cubicBezTo>
                  <a:pt x="94535" y="116920"/>
                  <a:pt x="87875" y="118955"/>
                  <a:pt x="80660" y="118955"/>
                </a:cubicBezTo>
                <a:close/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3" name="Forma livre: Forma 82">
            <a:extLst>
              <a:ext uri="{FF2B5EF4-FFF2-40B4-BE49-F238E27FC236}">
                <a16:creationId xmlns:a16="http://schemas.microsoft.com/office/drawing/2014/main" id="{5F1C5DE4-B211-4831-94C1-C1A82849E83F}"/>
              </a:ext>
            </a:extLst>
          </xdr:cNvPr>
          <xdr:cNvSpPr/>
        </xdr:nvSpPr>
        <xdr:spPr>
          <a:xfrm>
            <a:off x="2202311" y="1428332"/>
            <a:ext cx="163909" cy="162984"/>
          </a:xfrm>
          <a:custGeom>
            <a:avLst/>
            <a:gdLst>
              <a:gd name="connsiteX0" fmla="*/ 112110 w 163909"/>
              <a:gd name="connsiteY0" fmla="*/ 0 h 162984"/>
              <a:gd name="connsiteX1" fmla="*/ 112110 w 163909"/>
              <a:gd name="connsiteY1" fmla="*/ 0 h 162984"/>
              <a:gd name="connsiteX2" fmla="*/ 51060 w 163909"/>
              <a:gd name="connsiteY2" fmla="*/ 38665 h 162984"/>
              <a:gd name="connsiteX3" fmla="*/ 75665 w 163909"/>
              <a:gd name="connsiteY3" fmla="*/ 38665 h 162984"/>
              <a:gd name="connsiteX4" fmla="*/ 118215 w 163909"/>
              <a:gd name="connsiteY4" fmla="*/ 76590 h 162984"/>
              <a:gd name="connsiteX5" fmla="*/ 75665 w 163909"/>
              <a:gd name="connsiteY5" fmla="*/ 115810 h 162984"/>
              <a:gd name="connsiteX6" fmla="*/ 370 w 163909"/>
              <a:gd name="connsiteY6" fmla="*/ 115810 h 162984"/>
              <a:gd name="connsiteX7" fmla="*/ 0 w 163909"/>
              <a:gd name="connsiteY7" fmla="*/ 162985 h 162984"/>
              <a:gd name="connsiteX8" fmla="*/ 75295 w 163909"/>
              <a:gd name="connsiteY8" fmla="*/ 162985 h 162984"/>
              <a:gd name="connsiteX9" fmla="*/ 163910 w 163909"/>
              <a:gd name="connsiteY9" fmla="*/ 77700 h 162984"/>
              <a:gd name="connsiteX10" fmla="*/ 111925 w 163909"/>
              <a:gd name="connsiteY10" fmla="*/ 185 h 1629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3909" h="162984">
                <a:moveTo>
                  <a:pt x="112110" y="0"/>
                </a:moveTo>
                <a:lnTo>
                  <a:pt x="112110" y="0"/>
                </a:lnTo>
                <a:lnTo>
                  <a:pt x="51060" y="38665"/>
                </a:lnTo>
                <a:lnTo>
                  <a:pt x="75665" y="38665"/>
                </a:lnTo>
                <a:cubicBezTo>
                  <a:pt x="99160" y="38665"/>
                  <a:pt x="118215" y="54945"/>
                  <a:pt x="118215" y="76590"/>
                </a:cubicBezTo>
                <a:cubicBezTo>
                  <a:pt x="118215" y="98235"/>
                  <a:pt x="99160" y="115810"/>
                  <a:pt x="75665" y="115810"/>
                </a:cubicBezTo>
                <a:lnTo>
                  <a:pt x="370" y="115810"/>
                </a:lnTo>
                <a:lnTo>
                  <a:pt x="0" y="162985"/>
                </a:lnTo>
                <a:lnTo>
                  <a:pt x="75295" y="162985"/>
                </a:lnTo>
                <a:cubicBezTo>
                  <a:pt x="124135" y="162985"/>
                  <a:pt x="163910" y="124690"/>
                  <a:pt x="163910" y="77700"/>
                </a:cubicBezTo>
                <a:cubicBezTo>
                  <a:pt x="163910" y="43105"/>
                  <a:pt x="142820" y="13505"/>
                  <a:pt x="111925" y="185"/>
                </a:cubicBezTo>
              </a:path>
            </a:pathLst>
          </a:custGeom>
          <a:solidFill>
            <a:srgbClr val="1D4F91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4" name="Forma livre: Forma 83">
            <a:extLst>
              <a:ext uri="{FF2B5EF4-FFF2-40B4-BE49-F238E27FC236}">
                <a16:creationId xmlns:a16="http://schemas.microsoft.com/office/drawing/2014/main" id="{D13612E4-2EC2-802D-926B-156EC1E1E347}"/>
              </a:ext>
            </a:extLst>
          </xdr:cNvPr>
          <xdr:cNvSpPr/>
        </xdr:nvSpPr>
        <xdr:spPr>
          <a:xfrm>
            <a:off x="2193986" y="1332872"/>
            <a:ext cx="164834" cy="95459"/>
          </a:xfrm>
          <a:custGeom>
            <a:avLst/>
            <a:gdLst>
              <a:gd name="connsiteX0" fmla="*/ 116920 w 164834"/>
              <a:gd name="connsiteY0" fmla="*/ 0 h 95459"/>
              <a:gd name="connsiteX1" fmla="*/ 0 w 164834"/>
              <a:gd name="connsiteY1" fmla="*/ 0 h 95459"/>
              <a:gd name="connsiteX2" fmla="*/ 0 w 164834"/>
              <a:gd name="connsiteY2" fmla="*/ 47175 h 95459"/>
              <a:gd name="connsiteX3" fmla="*/ 110445 w 164834"/>
              <a:gd name="connsiteY3" fmla="*/ 47175 h 95459"/>
              <a:gd name="connsiteX4" fmla="*/ 46435 w 164834"/>
              <a:gd name="connsiteY4" fmla="*/ 87875 h 95459"/>
              <a:gd name="connsiteX5" fmla="*/ 83805 w 164834"/>
              <a:gd name="connsiteY5" fmla="*/ 87875 h 95459"/>
              <a:gd name="connsiteX6" fmla="*/ 120250 w 164834"/>
              <a:gd name="connsiteY6" fmla="*/ 95460 h 95459"/>
              <a:gd name="connsiteX7" fmla="*/ 135790 w 164834"/>
              <a:gd name="connsiteY7" fmla="*/ 84730 h 95459"/>
              <a:gd name="connsiteX8" fmla="*/ 164835 w 164834"/>
              <a:gd name="connsiteY8" fmla="*/ 48285 h 95459"/>
              <a:gd name="connsiteX9" fmla="*/ 116735 w 164834"/>
              <a:gd name="connsiteY9" fmla="*/ 185 h 954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64834" h="95459">
                <a:moveTo>
                  <a:pt x="116920" y="0"/>
                </a:moveTo>
                <a:lnTo>
                  <a:pt x="0" y="0"/>
                </a:lnTo>
                <a:lnTo>
                  <a:pt x="0" y="47175"/>
                </a:lnTo>
                <a:lnTo>
                  <a:pt x="110445" y="47175"/>
                </a:lnTo>
                <a:cubicBezTo>
                  <a:pt x="110445" y="47175"/>
                  <a:pt x="72335" y="71780"/>
                  <a:pt x="46435" y="87875"/>
                </a:cubicBezTo>
                <a:lnTo>
                  <a:pt x="83805" y="87875"/>
                </a:lnTo>
                <a:cubicBezTo>
                  <a:pt x="96755" y="87875"/>
                  <a:pt x="109150" y="90650"/>
                  <a:pt x="120250" y="95460"/>
                </a:cubicBezTo>
                <a:cubicBezTo>
                  <a:pt x="126170" y="91575"/>
                  <a:pt x="131350" y="87875"/>
                  <a:pt x="135790" y="84730"/>
                </a:cubicBezTo>
                <a:cubicBezTo>
                  <a:pt x="153365" y="72150"/>
                  <a:pt x="164835" y="62715"/>
                  <a:pt x="164835" y="48285"/>
                </a:cubicBezTo>
                <a:cubicBezTo>
                  <a:pt x="164835" y="21830"/>
                  <a:pt x="143190" y="185"/>
                  <a:pt x="116735" y="185"/>
                </a:cubicBezTo>
                <a:close/>
              </a:path>
            </a:pathLst>
          </a:custGeom>
          <a:solidFill>
            <a:srgbClr val="ADCB00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85" name="Forma livre: Forma 84">
            <a:extLst>
              <a:ext uri="{FF2B5EF4-FFF2-40B4-BE49-F238E27FC236}">
                <a16:creationId xmlns:a16="http://schemas.microsoft.com/office/drawing/2014/main" id="{A19F4738-7DC3-B461-E2C6-78E05FFC6C9F}"/>
              </a:ext>
            </a:extLst>
          </xdr:cNvPr>
          <xdr:cNvSpPr/>
        </xdr:nvSpPr>
        <xdr:spPr>
          <a:xfrm>
            <a:off x="2202681" y="1420747"/>
            <a:ext cx="111739" cy="46065"/>
          </a:xfrm>
          <a:custGeom>
            <a:avLst/>
            <a:gdLst>
              <a:gd name="connsiteX0" fmla="*/ 111740 w 111739"/>
              <a:gd name="connsiteY0" fmla="*/ 7585 h 46065"/>
              <a:gd name="connsiteX1" fmla="*/ 75295 w 111739"/>
              <a:gd name="connsiteY1" fmla="*/ 0 h 46065"/>
              <a:gd name="connsiteX2" fmla="*/ 37925 w 111739"/>
              <a:gd name="connsiteY2" fmla="*/ 0 h 46065"/>
              <a:gd name="connsiteX3" fmla="*/ 0 w 111739"/>
              <a:gd name="connsiteY3" fmla="*/ 22940 h 46065"/>
              <a:gd name="connsiteX4" fmla="*/ 0 w 111739"/>
              <a:gd name="connsiteY4" fmla="*/ 46065 h 46065"/>
              <a:gd name="connsiteX5" fmla="*/ 50690 w 111739"/>
              <a:gd name="connsiteY5" fmla="*/ 46065 h 46065"/>
              <a:gd name="connsiteX6" fmla="*/ 111740 w 111739"/>
              <a:gd name="connsiteY6" fmla="*/ 7400 h 460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11739" h="46065">
                <a:moveTo>
                  <a:pt x="111740" y="7585"/>
                </a:moveTo>
                <a:cubicBezTo>
                  <a:pt x="100640" y="2775"/>
                  <a:pt x="88245" y="0"/>
                  <a:pt x="75295" y="0"/>
                </a:cubicBezTo>
                <a:lnTo>
                  <a:pt x="37925" y="0"/>
                </a:lnTo>
                <a:cubicBezTo>
                  <a:pt x="25345" y="7770"/>
                  <a:pt x="12210" y="15725"/>
                  <a:pt x="0" y="22940"/>
                </a:cubicBezTo>
                <a:lnTo>
                  <a:pt x="0" y="46065"/>
                </a:lnTo>
                <a:lnTo>
                  <a:pt x="50690" y="46065"/>
                </a:lnTo>
                <a:lnTo>
                  <a:pt x="111740" y="7400"/>
                </a:lnTo>
                <a:close/>
              </a:path>
            </a:pathLst>
          </a:custGeom>
          <a:solidFill>
            <a:srgbClr val="007B4B"/>
          </a:solidFill>
          <a:ln w="0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GC\AMSI\Programa&#231;&#227;o%202030\PACS%202030\Indicadores\Quadros%20Programa%20Total_POACS_rev.20.09.2022_.xlsx" TargetMode="External"/><Relationship Id="rId1" Type="http://schemas.openxmlformats.org/officeDocument/2006/relationships/externalLinkPath" Target="file:///Y:\UGC\AMSI\Programa&#231;&#227;o%202030\PACS%202030\Indicadores\Quadros%20Programa%20Total_POACS_rev.20.09.2022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cparreira.DGDRDOM\AppData\Local\Microsoft\Windows\Temporary%20Internet%20Files\Content.Outlook\N0GT8PU5\Modelo%20Matriz%2017-20Out%2020%2010_global_at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_Dados"/>
      <sheetName val="Quadro 2 F_FC"/>
      <sheetName val="Quadro3 F_FC"/>
      <sheetName val="Quadro 4"/>
      <sheetName val="Quadro 5"/>
      <sheetName val="Quadro 6"/>
      <sheetName val="Quadro 8"/>
      <sheetName val="Quadro 10"/>
      <sheetName val="Quadro 11_artigo36_4"/>
    </sheetNames>
    <sheetDataSet>
      <sheetData sheetId="0">
        <row r="7">
          <cell r="E7" t="str">
            <v>1 - i) Desenvolver e reforçar as capacidades de investigação e inovação e a adoção de tecnologias avançadas</v>
          </cell>
          <cell r="T7" t="str">
            <v>001</v>
          </cell>
          <cell r="U7" t="str">
            <v>001-Investimento em ativos fixos, incluindo infraestruturas de investigação, em microempresas diretamente ligados a atividades de investigação e de inovação</v>
          </cell>
          <cell r="V7" t="str">
            <v>01</v>
          </cell>
          <cell r="W7" t="str">
            <v>01-Subvenção</v>
          </cell>
          <cell r="AD7">
            <v>0</v>
          </cell>
        </row>
        <row r="8">
          <cell r="E8" t="str">
            <v>1 - ii) Aproveitar as vantagens da digitalização para os cidadãos, as empresas, os organismos de investigação e as autoridades públicas</v>
          </cell>
          <cell r="T8" t="str">
            <v>002</v>
          </cell>
          <cell r="U8" t="str">
            <v>002-Investimento em ativos fixos, incluindo infraestruturas de investigação, em pequenas e médias empresas (incluindo centros de investigação privados) diretamente ligados a atividades de investigação e de inovação</v>
          </cell>
          <cell r="V8" t="str">
            <v>02</v>
          </cell>
          <cell r="W8" t="str">
            <v>02-Apoio através de instrumentos financeiros: capital próprio ou quase-capital</v>
          </cell>
          <cell r="AD8">
            <v>0.4</v>
          </cell>
        </row>
        <row r="9">
          <cell r="E9" t="str">
            <v>1 - iii) Reforçar o crescimento sustentável e a competitividade das PME, bem como a criação de emprego nas PME, inclusive através de investimentos produtivos</v>
          </cell>
          <cell r="T9" t="str">
            <v>003</v>
          </cell>
          <cell r="U9" t="str">
            <v>003-Investimento em ativos fixos, incluindo infraestruturas de investigação, em grandes empresas1 diretamente ligados a atividades de investigação e de inovação</v>
          </cell>
          <cell r="V9" t="str">
            <v>03</v>
          </cell>
          <cell r="W9" t="str">
            <v>03-Apoio através de instrumentos financeiros: empréstimo</v>
          </cell>
          <cell r="AD9">
            <v>1</v>
          </cell>
        </row>
        <row r="10">
          <cell r="E10" t="str">
            <v>1 - iv) Desenvolver competências para a especialização inteligente, a transição industrial e o empreendedorismo</v>
          </cell>
          <cell r="T10" t="str">
            <v>004</v>
          </cell>
          <cell r="U10" t="str">
            <v>004-Investimento em ativos fixos, incluindo infraestruturas de investigação, em centros de investigação públicos e estabelecimentos de ensino superior diretamente ligados a atividades de investigação e de inovação</v>
          </cell>
          <cell r="V10" t="str">
            <v>04</v>
          </cell>
          <cell r="W10" t="str">
            <v>04-Apoio através de instrumentos financeiros: garantia</v>
          </cell>
        </row>
        <row r="11">
          <cell r="E11" t="str">
            <v>1 - v) Reforçar a conectividade digital</v>
          </cell>
          <cell r="T11" t="str">
            <v>005</v>
          </cell>
          <cell r="U11" t="str">
            <v>005-Investimento em ativos intangíveis em microempresas diretamente ligado a atividades de investigação e de inovação</v>
          </cell>
          <cell r="V11" t="str">
            <v>05</v>
          </cell>
          <cell r="W11" t="str">
            <v>05-Apoio através de instrumentos financeiros: subvenções no âmbito de uma operação a título de instrumento financeiro</v>
          </cell>
        </row>
        <row r="12">
          <cell r="E12" t="str">
            <v>2 - i) Promover a eficiência energética e reduzir as emissões de gases com efeito de estufa</v>
          </cell>
          <cell r="T12" t="str">
            <v>006</v>
          </cell>
          <cell r="U12" t="str">
            <v>006-Investimento em ativos intangíveis em PME (incluindo centros de investigação privados) diretamente ligados a atividades de investigação e de inovação</v>
          </cell>
          <cell r="V12" t="str">
            <v>06</v>
          </cell>
          <cell r="W12" t="str">
            <v>06-Prémio</v>
          </cell>
        </row>
        <row r="13">
          <cell r="E13" t="str">
            <v>2 - ii) Promover as energias renováveis, em conformidade com a Diretiva (UE) 2018/2001, incluindo os critérios de sustentabilidade nela estabelecidos</v>
          </cell>
          <cell r="T13" t="str">
            <v>007</v>
          </cell>
          <cell r="U13" t="str">
            <v>007-Investimento em ativos intangíveis em grandes empresas diretamente ligados a atividades de investigação e de inovação</v>
          </cell>
        </row>
        <row r="14">
          <cell r="E14" t="str">
            <v>2 - iii) Desenvolver sistemas, redes e formas de armazenamento energéticos inteligentes fora da rede transeuropeia de energia (RTE-E)</v>
          </cell>
          <cell r="T14" t="str">
            <v>008</v>
          </cell>
          <cell r="U14" t="str">
            <v>008-Investimento em ativos intangíveis em centros de investigação públicos e estabelecimentos de ensino superior diretamente ligados a atividades de investigação e de inovação</v>
          </cell>
        </row>
        <row r="15">
          <cell r="E15" t="str">
            <v>2 - iv) Promover a adaptação às alterações climáticas, a prevenção dos riscos de catástrofe e a resiliência, tendo em conta abordagens baseadas em ecossistemas</v>
          </cell>
          <cell r="T15" t="str">
            <v>009</v>
          </cell>
          <cell r="U15" t="str">
            <v>009-Atividades de investigação e de inovação em microempresas, incluindo trabalho em rede (investigação industrial, desenvolvimento experimental e estudos de viabilidade)</v>
          </cell>
        </row>
        <row r="16">
          <cell r="E16" t="str">
            <v>2 - v) Promover o acesso à água e a gestão sustentável da água</v>
          </cell>
          <cell r="T16" t="str">
            <v>010</v>
          </cell>
          <cell r="U16" t="str">
            <v>010-Atividades de investigação e de inovação em PME, incluindo trabalho em rede</v>
          </cell>
        </row>
        <row r="17">
          <cell r="E17" t="str">
            <v>2 - vi) Promover a transição para uma economia circular e eficiente na utilização dos recursos</v>
          </cell>
          <cell r="T17" t="str">
            <v>011</v>
          </cell>
          <cell r="U17" t="str">
            <v>011-Atividades de investigação e de inovação em grandes empresas, incluindo trabalho em rede</v>
          </cell>
        </row>
        <row r="18">
          <cell r="E18" t="str">
            <v>2 - vii) Reforçar a proteção e preservação da natureza, a biodiversidade e as infraestruturas verdes, inclusive nas zonas urbanas, e reduzir todas as formas de poluição</v>
          </cell>
          <cell r="T18" t="str">
            <v>012</v>
          </cell>
          <cell r="U18" t="str">
            <v>012-Atividades de investigação e de inovação em centros de investigação públicos, estabelecimentos de ensino superior e centros de competências, incluindo trabalho em rede (investigação industrial, desenvolvimento experimental e estudos de viabilidade)</v>
          </cell>
        </row>
        <row r="19">
          <cell r="E19" t="str">
            <v>2 - viii) Promover a mobilidade urbana multimodal sustentável, como parte da transição para uma economia com zero emissões líquidas de carbono</v>
          </cell>
          <cell r="T19" t="str">
            <v>013</v>
          </cell>
          <cell r="U19" t="str">
            <v>013-Digitalização das PME (incluindo comércio eletrónico, negócio eletrónico e processos empresariais em rede, polos de inovação digital, laboratórios vivos, empresários Web, empresas em fase de arranque no setor das TIC e comércio eletrónico entre empresas (B2B))</v>
          </cell>
        </row>
        <row r="20">
          <cell r="E20" t="str">
            <v>3 - i) Desenvolver uma RTE-T resiliente às alterações climáticas, inteligente, segura, sustentável e intermodal</v>
          </cell>
          <cell r="T20" t="str">
            <v>014</v>
          </cell>
          <cell r="U20" t="str">
            <v>014-Digitalização das grandes empresas (incluindo comércio eletrónico, negócio eletrónico e processos empresariais em rede, polos de inovação digital, laboratórios vivos, empresários Web, empresas em fase de arranque no setor das TIC e comércio eletrónico entre empresas (B2B))</v>
          </cell>
        </row>
        <row r="21">
          <cell r="E21" t="str">
            <v>3 - ii) Desenvolver e reforçar uma mobilidade nacional, regional e local sustentável, resiliente às alterações climáticas, inteligente e intermodal, inclusive melhorando o acesso à RTE-T e a mobilidade transfronteiriça</v>
          </cell>
          <cell r="T21" t="str">
            <v>015</v>
          </cell>
          <cell r="U21" t="str">
            <v>015-Digitalização das PME ou das grandes empresas (incluindo comércio eletrónico, negócio eletrónico e processos empresariais em rede, polos de inovação digital, laboratórios vivos, empresários Web, empresas em fase de arranque (start ups) no setor das TIC e comércio eletrónico entre empresas (B2B)), conformes com os critérios de redução das emissões de gases com efeito de estufa ou de eficiência energética1</v>
          </cell>
        </row>
        <row r="22">
          <cell r="E22" t="str">
            <v>4 - a) Melhorar o acesso ao emprego e a medidas de ativação para todos os candidatos a emprego, em especial os jovens, sobretudo através da implementação da Garantia para a Juventude, para os desempregados de longa duração e os grupos desfavorecidos no mercado de trabalho, e para as pessoas inativas, bem como promover o emprego por conta própria e a economia social;</v>
          </cell>
          <cell r="T22" t="str">
            <v>016</v>
          </cell>
          <cell r="U22" t="str">
            <v>016-Soluções de TIC, serviços eletrónicos e aplicações para a administração pública</v>
          </cell>
        </row>
        <row r="23">
          <cell r="E23" t="str">
            <v>4 - b) Modernizar as instituições e os serviços do mercado de trabalho no sentido de avaliar e antecipar necessidades de competências e garantir uma assistência individualizada em tempo útil e apoio a ações tendentes a adequar a oferta e a procura no mercado de trabalho e a favorecer as transições e a mobilidade;</v>
          </cell>
          <cell r="T23" t="str">
            <v>017</v>
          </cell>
          <cell r="U23" t="str">
            <v>017-Soluções de TIC, serviços eletrónicos e aplicações para a administração pública, conformes com os critérios de redução das emissões de gases com efeito de estufa ou de eficiência energética2</v>
          </cell>
        </row>
        <row r="24">
          <cell r="E24" t="str">
            <v>4 - c) Promover uma participação equilibrada em termos de género no mercado de trabalho, condições de trabalho equitativas e uma melhor conciliação entre a vida profissional e a vida privada, nomeadamente através do acesso a serviços de acolhimento de crianças e de cuidados a pessoas dependentes a preços comportáveis;</v>
          </cell>
          <cell r="T24" t="str">
            <v>018</v>
          </cell>
          <cell r="U24" t="str">
            <v>018-Serviços e aplicações informáticos para as competências digitais e a inclusão digital</v>
          </cell>
        </row>
        <row r="25">
          <cell r="E25" t="str">
            <v>4 - d) Promover a adaptação dos trabalhadores, das empresas e dos empresários à mudança, o envelhecimento ativo e saudável e um ambiente de trabalho saudável e bem adaptado capaz de prevenir riscos para a saúde;</v>
          </cell>
          <cell r="T25" t="str">
            <v>019</v>
          </cell>
          <cell r="U25" t="str">
            <v>019-Serviços e aplicações de saúde em linha (incluindo cuidados em linha, Internet das Coisas para a atividade física e assistência à autonomia no domicílio)</v>
          </cell>
        </row>
        <row r="26">
          <cell r="E26" t="str">
            <v>4 - e) Melhorar a qualidade, a inclusividade, a eficácia e a relevância para o mercado de trabalho dos sistemas de educação e formação, nomeadamente validando a aprendizagem não formal e informal, a fim de favorecer a aquisição de competências essenciais, inclusive nos domínios do empreendedorismo e do digital, e promovendo a introdução de sistemas de formação dual e de programas de aprendizagem;</v>
          </cell>
          <cell r="T26" t="str">
            <v>020</v>
          </cell>
          <cell r="U26" t="str">
            <v>020-Infraestruturas empresariais para PME (incluindo zonas e parques industriais)</v>
          </cell>
        </row>
        <row r="27">
          <cell r="E27" t="str">
            <v>4 - f) Promover a igualdade de acesso e a conclusão, em especial por parte dos grupos desfavorecidos, de um percurso de educação e formação inclusivo e de qualidade, desde a educação e acolhimento na primeira infância até ao ensino superior, passando pelo ensino e formação gerais e vocacionais, bem como a educação e aprendizagem de adultos, facilitando, nomeadamente, a mobilidade para fins de aprendizagem para todos e a acessibilidade para as pessoas com deficiência;</v>
          </cell>
          <cell r="T27" t="str">
            <v>021</v>
          </cell>
          <cell r="U27" t="str">
            <v>021-Desenvolvimento empresarial e internacionalização das PME, incluindo investimentos produtivos</v>
          </cell>
        </row>
        <row r="28">
          <cell r="E28" t="str">
            <v>4 - g) Promover a aprendizagem ao longo da vida, em especial através de oportunidades flexíveis de melhoria de competências e de requalificação para todos, tendo em conta as competências nos domínios do empreendedorismo e do digital, antecipar melhor a mudança e as novas exigências em matéria de competências com base nas necessidades do mercado de trabalho, facilitar as transições de carreira e fomentar a mobilidade profissional;</v>
          </cell>
          <cell r="T28" t="str">
            <v>022</v>
          </cell>
          <cell r="U28" t="str">
            <v>022-Apoio às grandes empresas através de instrumentos financeiros, incluindo investimentos produtivos</v>
          </cell>
        </row>
        <row r="29">
          <cell r="E29" t="str">
            <v>4 - h) Favorecer a inclusão ativa, com vista a promover a igualdade de oportunidades, a não discriminação e a participação ativa, e melhorar a empregabilidade, em particular dos grupos desfavorecidos;</v>
          </cell>
          <cell r="T29" t="str">
            <v>023</v>
          </cell>
          <cell r="U29" t="str">
            <v>023-Desenvolvimento de competências para a especialização inteligente, a transição industrial, o empreendedorismo e a capacidade de adaptação das empresas à mudança</v>
          </cell>
        </row>
        <row r="30">
          <cell r="E30" t="str">
            <v>4 - i) Promover a integração socioeconómica dos nacionais de países terceiros, incluindo os migrantes;</v>
          </cell>
          <cell r="T30" t="str">
            <v>024</v>
          </cell>
          <cell r="U30" t="str">
            <v>024-Serviços avançados de apoio a PME e grupos de PME (incluindo serviços de gestão, comercialização e design)</v>
          </cell>
        </row>
        <row r="31">
          <cell r="E31" t="str">
            <v>4 - j) Promover a integração socioeconómica das comunidades marginalizadas, como os ciganos;</v>
          </cell>
          <cell r="T31" t="str">
            <v>025</v>
          </cell>
          <cell r="U31" t="str">
            <v>025-Incubação, apoio a novas empresas (spin offs), a empresas derivadas (spin outs) e a empresas em fase de arranque (start ups)</v>
          </cell>
        </row>
        <row r="32">
          <cell r="E32" t="str">
            <v>4 - k) Reforçar a igualdade de acesso em tempo útil a serviços de qualidade, sustentáveis e a preços comportáveis, incluindo serviços que promovam o acesso a habitação e a cuidados centrados na pessoa, incluindo cuidados de saúde; modernizar os sistemas de proteção social, inclusive promovendo o acesso à proteção social, com especial ênfase nas crianças e nos grupos desfavorecidos; melhorar a acessibilidade, inclusive para as pessoas com deficiência, a eficácia e a resiliência dos sistemas de saúde e dos serviços de cuidados continuados;</v>
          </cell>
          <cell r="T32" t="str">
            <v>026</v>
          </cell>
          <cell r="U32" t="str">
            <v>026-Apoio a polos de inovação (clusters), inclusive entre empresas, organismos de investigação e autoridades públicas e redes de empresas, sobretudo em benefício das PME</v>
          </cell>
        </row>
        <row r="33">
          <cell r="E33" t="str">
            <v>4 - l) Promover a integração social das pessoas em risco de pobreza ou de exclusão social, incluindo as pessoas mais carenciadas e as crianças;</v>
          </cell>
          <cell r="T33" t="str">
            <v>027</v>
          </cell>
          <cell r="U33" t="str">
            <v>027-Processos de inovação nas PME (processos, organizacional , comercial, cocriação e inovação dinamizada pelo utilizador e pela procura)</v>
          </cell>
        </row>
        <row r="34">
          <cell r="E34" t="str">
            <v>4 - m) Combater a privação material através da distribuição de alimentos e/ou de assistência material de base às pessoas mais carenciadas, incluindo crianças, e adotar medidas de acompanhamento que apoiem a sua inclusão social.</v>
          </cell>
          <cell r="T34" t="str">
            <v>028</v>
          </cell>
          <cell r="U34" t="str">
            <v>028-Transferência de tecnologias e cooperação entre empresas, centros de investigação e o setor do ensino superior</v>
          </cell>
        </row>
        <row r="35">
          <cell r="E35" t="str">
            <v>4 - i) Reforçar a eficácia e inclusividade dos mercados de trabalho e o acesso a empregos de qualidade, através do desenvolvimento das infraestruturas sociais e da promoção da economia social</v>
          </cell>
          <cell r="T35" t="str">
            <v>029</v>
          </cell>
          <cell r="U35" t="str">
            <v>029-Processos de investigação e de inovação, transferência de tecnologias e cooperação entre empresas, centros de investigação e universidades, centrados na economia hipocarbónica, na resiliência e adaptação às alterações climáticas</v>
          </cell>
        </row>
        <row r="36">
          <cell r="E36" t="str">
            <v>4 - ii) Melhorar o acesso equitativo a serviços inclusivos e de qualidade na educação, na formação e na aprendizagem ao longo da vida através do desenvolvimento de infraestruturas acessíveis, nomeadamente através da promoção da resiliência no que diz respeito à educação e formação à distância e em linha</v>
          </cell>
          <cell r="T36" t="str">
            <v>030</v>
          </cell>
          <cell r="U36" t="str">
            <v>030-Processos de investigação e de inovação, transferência de tecnologias e cooperação entre empresas, centrados na economia circular</v>
          </cell>
        </row>
        <row r="37">
          <cell r="E37" t="str">
            <v>4 - ii) Promover a inclusão socioeconómica das comunidades marginalizadas, dos agregados familiares com baixos rendimentos e dos grupos desfavorecidos, incluindo as pessoas com necessidades especiais, através de ações integradas, incluindo habitação e serviços sociais</v>
          </cell>
          <cell r="T37" t="str">
            <v>031</v>
          </cell>
          <cell r="U37" t="str">
            <v>031-Financiamento de fundo de maneio de PME sob a forma de subsídios para enfrentar situações de urgência1</v>
          </cell>
        </row>
        <row r="38">
          <cell r="E38" t="str">
            <v>4 - iv) Promover a integração socioeconómica dos nacionais de países terceiros, incluindo os migrantes, através de ações integradas, incluindo habitação e serviços sociais</v>
          </cell>
          <cell r="T38" t="str">
            <v>032</v>
          </cell>
          <cell r="U38" t="str">
            <v>032-TIC: rede de banda larga de capacidade muito elevada (rede principal/intermédia)</v>
          </cell>
        </row>
        <row r="39">
          <cell r="E39" t="str">
            <v>4 - v) Garantir a igualdade de acesso aos cuidados de saúde, fomentar a resiliência dos sistemas de saúde, inclusive dos cuidados de saúde primários, e promover a transição dos cuidados institucionais para os cuidados centrados na família e de proximidade</v>
          </cell>
          <cell r="T39" t="str">
            <v>033</v>
          </cell>
          <cell r="U39" t="str">
            <v>033-TIC: rede de banda larga de capacidade muito elevada (acesso/lacete local com desempenho equivalente ao de uma instalação de fibra ótica até ao ponto de distribuição no local do serviço no caso dos edifícios de habitação multifamiliar)</v>
          </cell>
        </row>
        <row r="40">
          <cell r="E40" t="str">
            <v>4 - vi) Reforçar o papel da cultura e do turismo sustentável no desenvolvimento económico, na inclusão social e na inovação social</v>
          </cell>
          <cell r="T40" t="str">
            <v>034</v>
          </cell>
          <cell r="U40" t="str">
            <v>034-TIC: rede de banda larga de capacidade muito elevada (acesso/lacete local com desempenho equivalente ao de uma instalação de fibra ótica até ao ponto de distribuição no local do serviço no caso das habitações individuais e das instalações empresariais)</v>
          </cell>
        </row>
        <row r="41">
          <cell r="E41" t="str">
            <v>5 - i) Promover o desenvolvimento social, económico e ambiental integrado e inclusivo, a cultura, o património natural, o turismo sustentável e a segurança nas zonas urbanas</v>
          </cell>
          <cell r="T41" t="str">
            <v>035</v>
          </cell>
          <cell r="U41" t="str">
            <v>035-TIC: rede de banda larga de capacidade muito elevada (acesso/lacete local com desempenho equivalente ao de uma instalação de fibra ótica até à estação de base no caso dos sistemas avançados de comunicação sem fios)</v>
          </cell>
        </row>
        <row r="42">
          <cell r="E42" t="str">
            <v>5 - ii) Promover o desenvolvimento social, económico e ambiental integrado e inclusivo a nível local, a cultura, o património natural, o turismo sustentável e a segurança nas zonas não urbanas</v>
          </cell>
          <cell r="T42" t="str">
            <v>036</v>
          </cell>
          <cell r="U42" t="str">
            <v>036-TIC: outros tipos de infraestruturas de TIC (incluindo recursos/equipamentos informáticos de larga escala, centros de dados, sensores e outros equipamentos sem fios)</v>
          </cell>
        </row>
        <row r="43">
          <cell r="E43" t="str">
            <v>6 - i) Sobrecustos - Regiões Ultraperiféricas</v>
          </cell>
          <cell r="T43" t="str">
            <v>037</v>
          </cell>
          <cell r="U43" t="str">
            <v>037-TIC: outros tipos de infraestruturas de TIC (incluindo recursos/equipamentos informáticos de larga escala, centros de dados, sensores e outros equipamentos sem fios) conformes com os critérios de redução das emissões de carbono e de eficiência energética1</v>
          </cell>
        </row>
        <row r="44">
          <cell r="E44" t="str">
            <v>7 - i) Assistência Técnica</v>
          </cell>
          <cell r="T44" t="str">
            <v>038</v>
          </cell>
          <cell r="U44" t="str">
            <v>038-Projetos de eficiência energética e de demonstração nas PME e medidas de apoio</v>
          </cell>
        </row>
        <row r="45">
          <cell r="E45" t="str">
            <v>8 - i) Fundo para a Transição Justa</v>
          </cell>
          <cell r="T45" t="str">
            <v>039</v>
          </cell>
          <cell r="U45" t="str">
            <v>039-Projetos de eficiência energética e de demonstração nas grandes empresas e medidas de apoio</v>
          </cell>
        </row>
        <row r="46">
          <cell r="T46" t="str">
            <v>040</v>
          </cell>
          <cell r="U46" t="str">
            <v>040-Projetos de eficiência energética e de demonstração nas PME ou nas grandes empresas e medidas de apoio, conformes com os critérios de eficiência energética1</v>
          </cell>
        </row>
        <row r="47">
          <cell r="T47" t="str">
            <v>041</v>
          </cell>
          <cell r="U47" t="str">
            <v>041-Renovação do parque habitacional existente para fins de eficiência energética, projetos de demonstração e medidas de apoio</v>
          </cell>
        </row>
        <row r="48">
          <cell r="T48" t="str">
            <v>042</v>
          </cell>
          <cell r="U48" t="str">
            <v>042-Renovação do parque habitacional existente para fins de eficiência energética, projetos de demonstração e medidas de apoio, conformes com os critérios de eficiência energética2</v>
          </cell>
        </row>
        <row r="49">
          <cell r="T49" t="str">
            <v>043</v>
          </cell>
          <cell r="U49" t="str">
            <v>043-Construção de novos edifícios energeticamente eficientes1</v>
          </cell>
        </row>
        <row r="50">
          <cell r="T50" t="str">
            <v>044</v>
          </cell>
          <cell r="U50" t="str">
            <v>044-Renovação de infraestruturas públicas para fins de eficiência energética ou medidas de eficiência energética relativas a tais infraestruturas, projetos de demonstração e medidas de apoio</v>
          </cell>
        </row>
        <row r="51">
          <cell r="T51" t="str">
            <v>045</v>
          </cell>
          <cell r="U51" t="str">
            <v>045-Renovação de infraestruturas públicas para fins de eficiência energética ou medidas de eficiência energética relativas a tais infraestruturas, projetos de demonstração e medidas de apoio, conformes com os critérios de eficiência energética2</v>
          </cell>
        </row>
        <row r="52">
          <cell r="T52" t="str">
            <v>046</v>
          </cell>
          <cell r="U52" t="str">
            <v>046-Apoio às entidades que prestam serviços que contribuem para a economia hipocarbónica e para a resiliência às alterações climáticas, incluindo medidas de sensibilização</v>
          </cell>
        </row>
        <row r="53">
          <cell r="T53" t="str">
            <v>047</v>
          </cell>
          <cell r="U53" t="str">
            <v>047-Energia renovável: eólica</v>
          </cell>
        </row>
        <row r="54">
          <cell r="T54" t="str">
            <v>048</v>
          </cell>
          <cell r="U54" t="str">
            <v>048-Energia renovável: solar</v>
          </cell>
        </row>
        <row r="55">
          <cell r="T55" t="str">
            <v>049</v>
          </cell>
          <cell r="U55" t="str">
            <v>049-Energia renovável: biomassa1</v>
          </cell>
        </row>
        <row r="56">
          <cell r="T56" t="str">
            <v>050</v>
          </cell>
          <cell r="U56" t="str">
            <v>050-Energia renovável: biomassa com grandes reduções das emissões de gases com efeito de estufa2</v>
          </cell>
        </row>
        <row r="57">
          <cell r="T57" t="str">
            <v>051</v>
          </cell>
          <cell r="U57" t="str">
            <v>051-Energia renovável: marinha</v>
          </cell>
        </row>
        <row r="58">
          <cell r="T58" t="str">
            <v>052</v>
          </cell>
          <cell r="U58" t="str">
            <v>052-Outras energias renováveis (incluindo a energia geotérmica)</v>
          </cell>
        </row>
        <row r="59">
          <cell r="T59" t="str">
            <v>053</v>
          </cell>
          <cell r="U59" t="str">
            <v>053-Sistemas energéticos inteligentes (incluindo redes inteligentes e sistemas de TIC) e respetivo armazenamento</v>
          </cell>
        </row>
        <row r="60">
          <cell r="T60" t="str">
            <v>054</v>
          </cell>
          <cell r="U60" t="str">
            <v>054-Cogeração de elevada eficiência, aquecimento e arrefecimento urbano</v>
          </cell>
        </row>
        <row r="61">
          <cell r="T61" t="str">
            <v>055</v>
          </cell>
          <cell r="U61" t="str">
            <v>055-Cogeração de elevada eficiência, aquecimento e arrefecimento urbano eficiente com poucas emissões ao longo do ciclo de vida2</v>
          </cell>
        </row>
        <row r="62">
          <cell r="T62" t="str">
            <v>056</v>
          </cell>
          <cell r="U62" t="str">
            <v>056-Substituição dos sistemas de aquecimento a carvão por sistemas de aquecimento a gás para efeitos de atenuação das alterações climáticas</v>
          </cell>
        </row>
        <row r="63">
          <cell r="T63" t="str">
            <v>057</v>
          </cell>
          <cell r="U63" t="str">
            <v>057-Distribuição e transporte de gás natural em substituição do carvão</v>
          </cell>
        </row>
        <row r="64">
          <cell r="T64" t="str">
            <v>058</v>
          </cell>
          <cell r="U64" t="str">
            <v>058-Medidas de adaptação às alterações climáticas e prevenção e gestão de riscos associados ao clima: inundações e desabamentos de terras (incluindo sensibilização, proteção civil e sistemas de gestão de catástrofes, infraestruturas , e abordagens baseadas nos ecossistemas)</v>
          </cell>
        </row>
        <row r="65">
          <cell r="T65" t="str">
            <v>059</v>
          </cell>
          <cell r="U65" t="str">
            <v>059-Medidas de adaptação às alterações climáticas e prevenção e gestão de riscos associados ao clima: incêndios (incluindo sensibilização, proteção civil e sistemas de gestão de catástrofes, infraestruturas e abordagens baseadas nos ecossistemas)</v>
          </cell>
        </row>
        <row r="66">
          <cell r="T66" t="str">
            <v>060</v>
          </cell>
          <cell r="U66" t="str">
            <v>060-Medidas de adaptação às alterações climáticas e prevenção e gestão de riscos associados ao clima: outros, por exemplo, tempestades e secas (incluindo sensibilização, proteção civil e sistemas de gestão de catástrofes, infraestruturas e abordagens baseadas nos ecossistemas)</v>
          </cell>
        </row>
        <row r="67">
          <cell r="T67" t="str">
            <v>061</v>
          </cell>
          <cell r="U67" t="str">
            <v>061-Prevenção e gestão de riscos naturais não associados ao clima (por exemplo, sismos) e de riscos ligados às atividades humanas (por exemplo, acidentes tecnológicos), incluindo sensibilização, proteção civil e sistemas de gestão de catástrofes, infraestruturas e abordagens baseadas nos ecossistemas</v>
          </cell>
        </row>
        <row r="68">
          <cell r="T68" t="str">
            <v>062</v>
          </cell>
          <cell r="U68" t="str">
            <v>062-Fornecimento de água para consumo humano (infraestruturas de extração, tratamento, armazenamento e distribuição, medidas de eficiência e abastecimento de água potável)</v>
          </cell>
        </row>
        <row r="69">
          <cell r="T69" t="str">
            <v>063</v>
          </cell>
          <cell r="U69" t="str">
            <v>063-Fornecimento de água para consumo humano (infraestruturas de extração, tratamento, armazenamento e distribuição, medidas de eficiência e abastecimento de água potável), em conformidade com os critérios de eficiência1</v>
          </cell>
        </row>
        <row r="70">
          <cell r="T70" t="str">
            <v>064</v>
          </cell>
          <cell r="U70" t="str">
            <v>064-Gestão de água e conservação de recursos hídricos (incluindo gestão de bacias hidrográficas, medidas específicas de adaptação às alterações climáticas, reutilização e redução de fugas)</v>
          </cell>
        </row>
        <row r="71">
          <cell r="T71" t="str">
            <v>065</v>
          </cell>
          <cell r="U71" t="str">
            <v>065-Recolha e tratamento de águas residuais</v>
          </cell>
        </row>
        <row r="72">
          <cell r="T72" t="str">
            <v>066</v>
          </cell>
          <cell r="U72" t="str">
            <v>066-Recolha e tratamento de águas residuais conformes com os critérios de eficiência energética1</v>
          </cell>
        </row>
        <row r="73">
          <cell r="T73" t="str">
            <v>067</v>
          </cell>
          <cell r="U73" t="str">
            <v>067-Gestão de resíduos domésticos: medidas de prevenção, minimização, triagem, reutilização e reciclagem</v>
          </cell>
        </row>
        <row r="74">
          <cell r="T74" t="str">
            <v>068</v>
          </cell>
          <cell r="U74" t="str">
            <v>068-Gestão de resíduos domésticos: da fração resto dos resíduos (residual waste)</v>
          </cell>
        </row>
        <row r="75">
          <cell r="T75" t="str">
            <v>069</v>
          </cell>
          <cell r="U75" t="str">
            <v>069-Gestão de resíduos comerciais e industriais: medidas de prevenção, minimização, triagem, reutilização e reciclagem</v>
          </cell>
        </row>
        <row r="76">
          <cell r="T76" t="str">
            <v>070</v>
          </cell>
          <cell r="U76" t="str">
            <v>070-Gestão de resíduos comerciais e industriais: fração resto dos resíduos e resíduos perigosos</v>
          </cell>
        </row>
        <row r="77">
          <cell r="T77" t="str">
            <v>071</v>
          </cell>
          <cell r="U77" t="str">
            <v>071-Promoção da utilização de materiais reciclados como matérias-primas</v>
          </cell>
        </row>
        <row r="78">
          <cell r="T78" t="str">
            <v>072</v>
          </cell>
          <cell r="U78" t="str">
            <v>072-Utilização de materiais reciclados como matérias_x0002_primas de acordo com os critérios de eficiência</v>
          </cell>
        </row>
        <row r="79">
          <cell r="T79" t="str">
            <v>073</v>
          </cell>
          <cell r="U79" t="str">
            <v>073-Reabilitação de zonas industriais e terrenos contaminados</v>
          </cell>
        </row>
        <row r="80">
          <cell r="T80" t="str">
            <v>074</v>
          </cell>
          <cell r="U80" t="str">
            <v>074-Reabilitação de zonas industriais e terrenos contaminados de acordo com os critérios de eficiência1</v>
          </cell>
        </row>
        <row r="81">
          <cell r="T81" t="str">
            <v>075</v>
          </cell>
          <cell r="U81" t="str">
            <v>075-Apoio aos processos de produção respeitadores do ambiente e à utilização eficiente dos recursos nas PME</v>
          </cell>
        </row>
        <row r="82">
          <cell r="T82" t="str">
            <v>076</v>
          </cell>
          <cell r="U82" t="str">
            <v>076-Apoio aos processos de produção respeitadores do ambiente e à utilização eficiente dos recursos nas grandes empresas</v>
          </cell>
        </row>
        <row r="83">
          <cell r="T83" t="str">
            <v>077</v>
          </cell>
          <cell r="U83" t="str">
            <v>077-Medidas relativas à qualidade do ar e à redução do ruído</v>
          </cell>
        </row>
        <row r="84">
          <cell r="T84" t="str">
            <v>078</v>
          </cell>
          <cell r="U84" t="str">
            <v>078-Proteção, restauração e utilização sustentável dos sítios Natura 2000</v>
          </cell>
        </row>
        <row r="85">
          <cell r="T85" t="str">
            <v>079</v>
          </cell>
          <cell r="U85" t="str">
            <v>079-Proteção da natureza e da biodiversidade, património e recursos naturais, infraestruturas verdes e azuis</v>
          </cell>
        </row>
        <row r="86">
          <cell r="T86" t="str">
            <v>080</v>
          </cell>
          <cell r="U86" t="str">
            <v>080-Outras medidas destinadas a reduzir as emissões de gases com efeito de estufa nos domínios da preservação e restauração de áreas naturais com elevado potencial de absorção e armazenamento de carbono – por exemplo através da reumidificação de zonas pantanosas – e da captura de gases de aterro</v>
          </cell>
        </row>
        <row r="87">
          <cell r="T87" t="str">
            <v>081</v>
          </cell>
          <cell r="U87" t="str">
            <v>081-Infraestruturas de transportes urbanos limpos2</v>
          </cell>
        </row>
        <row r="88">
          <cell r="T88" t="str">
            <v>082</v>
          </cell>
          <cell r="U88" t="str">
            <v>082-Material circulante de transportes urbanos limpos1</v>
          </cell>
        </row>
        <row r="89">
          <cell r="T89" t="str">
            <v>083</v>
          </cell>
          <cell r="U89" t="str">
            <v>083-Infraestruturas cicláveis</v>
          </cell>
        </row>
        <row r="90">
          <cell r="T90" t="str">
            <v>084</v>
          </cell>
          <cell r="U90" t="str">
            <v>084-Digitalização dos transportes urbanos</v>
          </cell>
        </row>
        <row r="91">
          <cell r="T91" t="str">
            <v>085</v>
          </cell>
          <cell r="U91" t="str">
            <v>085-Digitalização dos transportes cujo objetivo seja, em parte, a redução das emissões de gases com efeito de estufa: transportes urbanos</v>
          </cell>
        </row>
        <row r="92">
          <cell r="T92" t="str">
            <v>086</v>
          </cell>
          <cell r="U92" t="str">
            <v>086-Infraestruturas para combustíveis alternativos2</v>
          </cell>
        </row>
        <row r="93">
          <cell r="T93" t="str">
            <v>087</v>
          </cell>
          <cell r="U93" t="str">
            <v>087-Autoestradas e estradas recém-construídas ou melhoradas – rede principal da RTE-T</v>
          </cell>
        </row>
        <row r="94">
          <cell r="T94" t="str">
            <v>088</v>
          </cell>
          <cell r="U94" t="str">
            <v>088-Autoestradas e estradas recém-construídas ou melhoradas – rede global da RTE-T</v>
          </cell>
        </row>
        <row r="95">
          <cell r="T95" t="str">
            <v>089</v>
          </cell>
          <cell r="U95" t="str">
            <v>089-Ligações rodoviárias secundárias à rede e aos nós rodoviários da RTE-T, recém-construídas ou melhoradas</v>
          </cell>
        </row>
        <row r="96">
          <cell r="T96" t="str">
            <v>090</v>
          </cell>
          <cell r="U96" t="str">
            <v>090-Outras estradas nacionais, regionais e de acesso local, recém-construídas ou melhoradas</v>
          </cell>
        </row>
        <row r="97">
          <cell r="T97" t="str">
            <v>091</v>
          </cell>
          <cell r="U97" t="str">
            <v>091-Autoestradas e estradas reconstruídas ou modernizadas – rede principal da RTE-T</v>
          </cell>
        </row>
        <row r="98">
          <cell r="T98" t="str">
            <v>092</v>
          </cell>
          <cell r="U98" t="str">
            <v>092-Autoestradas e estradas reconstruídas ou modernizadas – rede global da RTE-T</v>
          </cell>
        </row>
        <row r="99">
          <cell r="T99" t="str">
            <v>093</v>
          </cell>
          <cell r="U99" t="str">
            <v>093-Outras estradas reconstruídas ou modernizadas (autoestradas, estradas nacionais, regionais ou locais)</v>
          </cell>
        </row>
        <row r="100">
          <cell r="T100" t="str">
            <v>094</v>
          </cell>
          <cell r="U100" t="str">
            <v>094-Digitalização dos transportes: transporte rodoviário</v>
          </cell>
        </row>
        <row r="101">
          <cell r="T101" t="str">
            <v>095</v>
          </cell>
          <cell r="U101" t="str">
            <v>095-Digitalização dos transportes cujo objetivo seja, em parte, a redução das emissões de gases com efeito de estufa: transporte rodoviário</v>
          </cell>
        </row>
        <row r="102">
          <cell r="T102" t="str">
            <v>096</v>
          </cell>
          <cell r="U102" t="str">
            <v>096-Linhas ferroviárias recém-construídas ou melhoradas – rede principal da RTE-T</v>
          </cell>
        </row>
        <row r="103">
          <cell r="T103" t="str">
            <v>097</v>
          </cell>
          <cell r="U103" t="str">
            <v>097-Linhas ferroviárias recém-construídas ou melhoradas – rede global da RTE-T</v>
          </cell>
        </row>
        <row r="104">
          <cell r="T104" t="str">
            <v>098</v>
          </cell>
          <cell r="U104" t="str">
            <v>098-Outras linhas ferroviárias recém-construídas ou melhoradas</v>
          </cell>
        </row>
        <row r="105">
          <cell r="T105" t="str">
            <v>099</v>
          </cell>
          <cell r="U105" t="str">
            <v>099-Outras linhas ferroviárias recém-construídas ou melhoradas – elétricas/com emissões nulas1</v>
          </cell>
        </row>
        <row r="106">
          <cell r="T106">
            <v>100</v>
          </cell>
          <cell r="U106" t="str">
            <v>100-Linhas ferroviárias reconstruídas ou modernizadas – rede principal da RTE-T</v>
          </cell>
        </row>
        <row r="107">
          <cell r="T107">
            <v>101</v>
          </cell>
          <cell r="U107" t="str">
            <v>101-Linhas ferroviárias reconstruídas ou modernizadas – rede global da RTE-T</v>
          </cell>
        </row>
        <row r="108">
          <cell r="T108">
            <v>102</v>
          </cell>
          <cell r="U108" t="str">
            <v>102-Outras linhas ferroviárias reconstruídas ou melhoradas</v>
          </cell>
        </row>
        <row r="109">
          <cell r="T109">
            <v>103</v>
          </cell>
          <cell r="U109" t="str">
            <v>103-Outras linhas ferroviárias reconstruídas ou melhoradas – elétricas/com emissões nulas</v>
          </cell>
        </row>
        <row r="110">
          <cell r="T110">
            <v>104</v>
          </cell>
          <cell r="U110" t="str">
            <v>104-Digitalização dos transportes: transporte ferroviário</v>
          </cell>
        </row>
        <row r="111">
          <cell r="T111">
            <v>105</v>
          </cell>
          <cell r="U111" t="str">
            <v>105-Sistema Europeu de Gestão do Tráfego Ferroviário (ERTMS)</v>
          </cell>
        </row>
        <row r="112">
          <cell r="T112">
            <v>106</v>
          </cell>
          <cell r="U112" t="str">
            <v>106-Ativos ferroviários móveis</v>
          </cell>
        </row>
        <row r="113">
          <cell r="T113">
            <v>107</v>
          </cell>
          <cell r="U113" t="str">
            <v>107-Ativos ferroviários móveis com emissões nulas/elétricos1</v>
          </cell>
        </row>
        <row r="114">
          <cell r="T114">
            <v>108</v>
          </cell>
          <cell r="U114" t="str">
            <v>108-Transportes multimodais (RTE-T)</v>
          </cell>
        </row>
        <row r="115">
          <cell r="T115">
            <v>109</v>
          </cell>
          <cell r="U115" t="str">
            <v>109-Transportes multimodais (não urbanos)</v>
          </cell>
        </row>
        <row r="116">
          <cell r="T116">
            <v>110</v>
          </cell>
          <cell r="U116" t="str">
            <v>110-Portos marítimos (RTE-T)</v>
          </cell>
        </row>
        <row r="117">
          <cell r="T117">
            <v>111</v>
          </cell>
          <cell r="U117" t="str">
            <v>111-Portos marítimos (RTE-T), excluindo instalações destinadas ao transporte de combustíveis fósseis</v>
          </cell>
        </row>
        <row r="118">
          <cell r="T118">
            <v>112</v>
          </cell>
          <cell r="U118" t="str">
            <v>112-Outros portos marítimos</v>
          </cell>
        </row>
        <row r="119">
          <cell r="T119">
            <v>113</v>
          </cell>
          <cell r="U119" t="str">
            <v>113-Outros portos marítimos, excluindo instalações destinadas ao transporte de combustíveis fósseis</v>
          </cell>
        </row>
        <row r="120">
          <cell r="T120">
            <v>114</v>
          </cell>
          <cell r="U120" t="str">
            <v>114-Vias navegáveis interiores e portos (RTE-T)</v>
          </cell>
        </row>
        <row r="121">
          <cell r="T121">
            <v>115</v>
          </cell>
          <cell r="U121" t="str">
            <v>115-Vias navegáveis interiores e portos (RTE-T), excluindo instalações destinadas ao transporte de combustíveis fósseis</v>
          </cell>
        </row>
        <row r="122">
          <cell r="T122">
            <v>116</v>
          </cell>
          <cell r="U122" t="str">
            <v>116-Vias navegáveis interiores e portos (regionais e locais)</v>
          </cell>
        </row>
        <row r="123">
          <cell r="T123">
            <v>117</v>
          </cell>
          <cell r="U123" t="str">
            <v>117-Vias navegáveis interiores e portos (regionais e locais), excluindo instalações destinadas ao transporte de combustíveis fósseis</v>
          </cell>
        </row>
        <row r="124">
          <cell r="T124">
            <v>118</v>
          </cell>
          <cell r="U124" t="str">
            <v>118-Sistemas de proteção, de segurança e de gestão do tráfego aéreo para os aeroportos já existentes</v>
          </cell>
        </row>
        <row r="125">
          <cell r="T125">
            <v>119</v>
          </cell>
          <cell r="U125" t="str">
            <v>119-Digitalização dos transportes: outros modos de transporte</v>
          </cell>
        </row>
        <row r="126">
          <cell r="T126">
            <v>120</v>
          </cell>
          <cell r="U126" t="str">
            <v>120-Digitalização dos transportes cujo objetivo seja, em parte, a redução das emissões de gases com efeito de estufa: outros modos de transporte</v>
          </cell>
        </row>
        <row r="127">
          <cell r="T127">
            <v>121</v>
          </cell>
          <cell r="U127" t="str">
            <v>121-Infraestruturas de educação e assistência na primeira infância</v>
          </cell>
        </row>
        <row r="128">
          <cell r="T128">
            <v>122</v>
          </cell>
          <cell r="U128" t="str">
            <v>122-Infraestruturas de ensino básico e secundário</v>
          </cell>
        </row>
        <row r="129">
          <cell r="T129">
            <v>123</v>
          </cell>
          <cell r="U129" t="str">
            <v>123-Infraestruturas de ensino superior</v>
          </cell>
        </row>
        <row r="130">
          <cell r="T130">
            <v>124</v>
          </cell>
          <cell r="U130" t="str">
            <v>124-Infraestruturas de ensino e formação profissionais e de educação de adultos</v>
          </cell>
        </row>
        <row r="131">
          <cell r="T131">
            <v>125</v>
          </cell>
          <cell r="U131" t="str">
            <v>125-Infraestruturas de habitação para os migrantes, os refugiados e as pessoas que requerem ou beneficiam de proteção internacional</v>
          </cell>
        </row>
        <row r="132">
          <cell r="T132">
            <v>126</v>
          </cell>
          <cell r="U132" t="str">
            <v>126-Infraestruturas de habitação (exceto para os migrantes, os refugiados e as pessoas que requerem ou beneficiam de proteção internacional)</v>
          </cell>
        </row>
        <row r="133">
          <cell r="T133">
            <v>127</v>
          </cell>
          <cell r="U133" t="str">
            <v>127-Outras infraestruturas sociais que contribuam para a inclusão social na comunidade</v>
          </cell>
        </row>
        <row r="134">
          <cell r="T134">
            <v>128</v>
          </cell>
          <cell r="U134" t="str">
            <v>128-Infraestruturas de saúde</v>
          </cell>
        </row>
        <row r="135">
          <cell r="T135">
            <v>129</v>
          </cell>
          <cell r="U135" t="str">
            <v>129-Equipamentos de saúde</v>
          </cell>
        </row>
        <row r="136">
          <cell r="T136">
            <v>130</v>
          </cell>
          <cell r="U136" t="str">
            <v>130-Ativos móveis de saúde</v>
          </cell>
        </row>
        <row r="137">
          <cell r="T137">
            <v>131</v>
          </cell>
          <cell r="U137" t="str">
            <v>131-Digitalização no domínio dos cuidados de saúde</v>
          </cell>
        </row>
        <row r="138">
          <cell r="T138">
            <v>132</v>
          </cell>
          <cell r="U138" t="str">
            <v>132-Equipamento essencial e produtos necessários em situação de urgência</v>
          </cell>
        </row>
        <row r="139">
          <cell r="T139">
            <v>133</v>
          </cell>
          <cell r="U139" t="str">
            <v>133-Infraestruturas de acolhimento temporário de migrantes, refugiados e pessoas que requerem ou beneficiam de proteção internacional</v>
          </cell>
        </row>
        <row r="140">
          <cell r="T140">
            <v>134</v>
          </cell>
          <cell r="U140" t="str">
            <v>134-Medidas destinadas a melhorar o acesso ao emprego</v>
          </cell>
        </row>
        <row r="141">
          <cell r="T141">
            <v>135</v>
          </cell>
          <cell r="U141" t="str">
            <v>135-Medidas destinadas a promover o acesso ao emprego dos desempregados de longa duração</v>
          </cell>
        </row>
        <row r="142">
          <cell r="T142">
            <v>136</v>
          </cell>
          <cell r="U142" t="str">
            <v>136-Apoio específico ao emprego dos jovens e à integração socioeconómica dos jovens</v>
          </cell>
        </row>
        <row r="143">
          <cell r="T143">
            <v>137</v>
          </cell>
          <cell r="U143" t="str">
            <v>137-Apoio ao emprego independente e à criação de empresas</v>
          </cell>
        </row>
        <row r="144">
          <cell r="T144">
            <v>138</v>
          </cell>
          <cell r="U144" t="str">
            <v>138-Apoio à economia social e às empresas sociais</v>
          </cell>
        </row>
        <row r="145">
          <cell r="T145">
            <v>139</v>
          </cell>
          <cell r="U145" t="str">
            <v>139-Medidas de modernização e reforço das instituições e serviços do mercado de trabalho no sentido de avaliar e antecipar as necessidades de competências e garantir uma assistência individualizada em tempo útil</v>
          </cell>
        </row>
        <row r="146">
          <cell r="T146">
            <v>140</v>
          </cell>
          <cell r="U146" t="str">
            <v>140-Apoio para adequar oferta e procura no mercado de trabalho e favorecer as transições</v>
          </cell>
        </row>
        <row r="147">
          <cell r="T147">
            <v>141</v>
          </cell>
          <cell r="U147" t="str">
            <v>141-Apoio à mobilidade da mão-de-obra</v>
          </cell>
        </row>
        <row r="148">
          <cell r="T148">
            <v>142</v>
          </cell>
          <cell r="U148" t="str">
            <v>142-Medidas destinadas a promover a participação das mulheres, e reduzir a segregação baseada no género, no mercado de trabalho</v>
          </cell>
        </row>
        <row r="149">
          <cell r="T149">
            <v>143</v>
          </cell>
          <cell r="U149" t="str">
            <v>143-Medidas destinadas a promover a conciliação entre a vida profissional e a vida privada, incluindo o acesso a cuidados infantis e assistência a pessoas dependentes</v>
          </cell>
        </row>
        <row r="150">
          <cell r="T150">
            <v>144</v>
          </cell>
          <cell r="U150" t="str">
            <v>144-Medidas para um ambiente de trabalho saudável e bem adaptado capaz de prevenir riscos para a saúde, incluindo medidas de promoção da atividade física</v>
          </cell>
        </row>
        <row r="151">
          <cell r="T151">
            <v>145</v>
          </cell>
          <cell r="U151" t="str">
            <v>145-Apoio ao desenvolvimento de competências digitais</v>
          </cell>
        </row>
        <row r="152">
          <cell r="T152">
            <v>146</v>
          </cell>
          <cell r="U152" t="str">
            <v>146-Apoio à adaptação dos trabalhadores, das empresas e dos empresários à mudança</v>
          </cell>
        </row>
        <row r="153">
          <cell r="T153">
            <v>147</v>
          </cell>
          <cell r="U153" t="str">
            <v>147-Medidas de incentivo ao envelhecimento ativo e saudável</v>
          </cell>
        </row>
        <row r="154">
          <cell r="T154">
            <v>148</v>
          </cell>
          <cell r="U154" t="str">
            <v>148-Apoio à educação e primeira infância (excluindo infraestruturas)</v>
          </cell>
        </row>
        <row r="155">
          <cell r="T155">
            <v>149</v>
          </cell>
          <cell r="U155" t="str">
            <v>149-Apoio ao ensino básico e secundário (excluindo infraestruturas)</v>
          </cell>
        </row>
        <row r="156">
          <cell r="T156">
            <v>150</v>
          </cell>
          <cell r="U156" t="str">
            <v>150-Apoio ao ensino superior (excluindo infraestruturas)</v>
          </cell>
        </row>
        <row r="157">
          <cell r="T157">
            <v>151</v>
          </cell>
          <cell r="U157" t="str">
            <v>151-Apoio à educação de adultos (excluindo infraestruturas)</v>
          </cell>
        </row>
        <row r="158">
          <cell r="T158">
            <v>152</v>
          </cell>
          <cell r="U158" t="str">
            <v>152-Medidas de promoção da igualdade de oportunidades e da participação ativa na sociedade</v>
          </cell>
        </row>
        <row r="159">
          <cell r="T159">
            <v>153</v>
          </cell>
          <cell r="U159" t="str">
            <v>153-Percursos de inserção e reinserção das pessoas desfavorecidas no mercado de trabalho</v>
          </cell>
        </row>
        <row r="160">
          <cell r="T160">
            <v>154</v>
          </cell>
          <cell r="U160" t="str">
            <v>154-Medidas destinadas a melhorar o acesso dos grupos marginalizados, como as comunidades ciganas, à educação e ao emprego e a promover a sua inclusão social</v>
          </cell>
        </row>
        <row r="161">
          <cell r="T161">
            <v>155</v>
          </cell>
          <cell r="U161" t="str">
            <v>155-Apoio aos intervenientes da sociedade civil que trabalham com comunidades marginalizadas, como as comunidades ciganas</v>
          </cell>
        </row>
        <row r="162">
          <cell r="T162">
            <v>156</v>
          </cell>
          <cell r="U162" t="str">
            <v>156-Ações específicas destinadas a aumentar a participação dos nacionais de países terceiros no emprego</v>
          </cell>
        </row>
        <row r="163">
          <cell r="T163">
            <v>157</v>
          </cell>
          <cell r="U163" t="str">
            <v>157-Medidas para a integração social dos nacionais de países terceiros</v>
          </cell>
        </row>
        <row r="164">
          <cell r="T164">
            <v>158</v>
          </cell>
          <cell r="U164" t="str">
            <v>158-Medidas destinadas a reforçar a igualdade de acesso em tempo útil a serviços de qualidade, sustentáveis e a preços comportáveis</v>
          </cell>
        </row>
        <row r="165">
          <cell r="T165">
            <v>159</v>
          </cell>
          <cell r="U165" t="str">
            <v>159-Medidas destinadas a melhorar a prestação de serviços de cuidados centrados na família e de proximidade</v>
          </cell>
        </row>
        <row r="166">
          <cell r="T166">
            <v>160</v>
          </cell>
          <cell r="U166" t="str">
            <v>160-Medidas destinadas a melhorar a acessibilidade, a eficácia e a resiliência dos sistemas de saúde (excluindo infraestruturas)</v>
          </cell>
        </row>
        <row r="167">
          <cell r="T167">
            <v>161</v>
          </cell>
          <cell r="U167" t="str">
            <v>161-Medidas destinadas a melhorar o acesso aos cuidados de longo prazo (excluindo infraestruturas)</v>
          </cell>
        </row>
        <row r="168">
          <cell r="T168">
            <v>162</v>
          </cell>
          <cell r="U168" t="str">
            <v>162-Medidas destinadas a modernizar os sistemas de proteção social, inclusive mediante a promoção do acesso à proteção social</v>
          </cell>
        </row>
        <row r="169">
          <cell r="T169">
            <v>163</v>
          </cell>
          <cell r="U169" t="str">
            <v>163-Promoção da integração social das pessoas em risco de pobreza ou de exclusão social, incluindo as pessoas mais carenciadas e as crianças</v>
          </cell>
        </row>
        <row r="170">
          <cell r="T170">
            <v>164</v>
          </cell>
          <cell r="U170" t="str">
            <v>164-Combate à privação material através da distribuição de alimentos e/ou de assistência material às pessoas mais carenciadas, incluindo medidas de acompanhamento</v>
          </cell>
        </row>
        <row r="171">
          <cell r="T171">
            <v>165</v>
          </cell>
          <cell r="U171" t="str">
            <v>165-Proteção, desenvolvimento e promoção de ativos de turismo públicos e serviços turísticos</v>
          </cell>
        </row>
        <row r="172">
          <cell r="T172">
            <v>166</v>
          </cell>
          <cell r="U172" t="str">
            <v>166-Proteção, desenvolvimento e promoção do património cultural e dos serviços culturais</v>
          </cell>
        </row>
        <row r="173">
          <cell r="T173">
            <v>167</v>
          </cell>
          <cell r="U173" t="str">
            <v>167-Proteção, desenvolvimento e promoção do património natural e do ecoturismo, com exceção dos sítios Natura 2000</v>
          </cell>
        </row>
        <row r="174">
          <cell r="T174">
            <v>168</v>
          </cell>
          <cell r="U174" t="str">
            <v>168-Reabilitação física e segurança de espaços públicos</v>
          </cell>
        </row>
        <row r="175">
          <cell r="T175">
            <v>169</v>
          </cell>
          <cell r="U175" t="str">
            <v>169-Iniciativas de desenvolvimento territorial, incluindo a elaboração de estratégias territoriais</v>
          </cell>
        </row>
        <row r="176">
          <cell r="T176">
            <v>170</v>
          </cell>
          <cell r="U176" t="str">
            <v>170-Melhoria da capacidade das autoridades dos programas e dos organismos ligados à execução dos Fundos</v>
          </cell>
        </row>
        <row r="177">
          <cell r="T177">
            <v>171</v>
          </cell>
          <cell r="U177" t="str">
            <v>171-Reforço da cooperação com os parceiros, tanto dentro como fora do Estado-Membro</v>
          </cell>
        </row>
        <row r="178">
          <cell r="T178">
            <v>172</v>
          </cell>
          <cell r="U178" t="str">
            <v>172-Financiamento cruzado no âmbito do FEDER (apoio às ações do tipo FSE + necessárias para a execução da parte FEDER da operação e diretamente ligadas a esta)</v>
          </cell>
        </row>
        <row r="179">
          <cell r="T179">
            <v>173</v>
          </cell>
          <cell r="U179" t="str">
            <v>173-Reforço da capacidade institucional das autoridades públicas e das partes interessadas para executar projetos e iniciativas de cooperação territorial num contexto transfronteiriço, transnacional, marítimo e inter-regional</v>
          </cell>
        </row>
        <row r="180">
          <cell r="T180">
            <v>174</v>
          </cell>
          <cell r="U180" t="str">
            <v>174-Interreg: gestão da passagem das fronteiras, mobilidade e gestão das migrações</v>
          </cell>
        </row>
        <row r="181">
          <cell r="T181">
            <v>175</v>
          </cell>
          <cell r="U181" t="str">
            <v>175-Regiões ultraperiféricas: compensação de eventuais custos adicionais decorrentes do défice de acessibilidade e da fragmentação territorial</v>
          </cell>
        </row>
        <row r="182">
          <cell r="T182">
            <v>176</v>
          </cell>
          <cell r="U182" t="str">
            <v>176-Regiões ultraperiféricas: ações específicas destinadas a compensar os custos adicionais decorrentes da dimensão do mercado</v>
          </cell>
        </row>
        <row r="183">
          <cell r="T183">
            <v>177</v>
          </cell>
          <cell r="U183" t="str">
            <v>177-Regiões ultraperiféricas: apoio destinado a compensar os custos adicionais decorrentes das condições climáticas e das dificuldades associadas ao relevo geográfico</v>
          </cell>
        </row>
        <row r="184">
          <cell r="T184">
            <v>178</v>
          </cell>
          <cell r="U184" t="str">
            <v>178-Regiões ultraperiféricas: aeroportos</v>
          </cell>
        </row>
        <row r="185">
          <cell r="T185">
            <v>179</v>
          </cell>
          <cell r="U185" t="str">
            <v>179-Informação e comunicação</v>
          </cell>
        </row>
        <row r="186">
          <cell r="T186">
            <v>180</v>
          </cell>
          <cell r="U186" t="str">
            <v>180-Preparação, execução, acompanhamento e controlo</v>
          </cell>
        </row>
        <row r="187">
          <cell r="T187">
            <v>181</v>
          </cell>
          <cell r="U187" t="str">
            <v>181-Avaliação e estudos, recolha de dados</v>
          </cell>
        </row>
        <row r="188">
          <cell r="T188">
            <v>182</v>
          </cell>
          <cell r="U188" t="str">
            <v>182-Reforço da capacidade das autoridades dos Estados_x0002_Membros, dos beneficiários e dos parceiros pertinentes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"/>
      <sheetName val="Designações harmonizadas"/>
      <sheetName val="Metainformação"/>
      <sheetName val="1a_PT_DecisaoCOM2082"/>
      <sheetName val="1b_Decisao PT euros_%"/>
      <sheetName val="2a_Transfer_inter_regioes"/>
      <sheetName val="2b_Transfer_IEJ"/>
      <sheetName val="3a_Fundo e CatRegiao"/>
      <sheetName val="1.4-Quadro AP por OT e fundo"/>
      <sheetName val="1.4 - Quadro AP_IEJ"/>
      <sheetName val="1.4 - Quadro AP_%FSE"/>
      <sheetName val="1.4 - Quadro AP_AT"/>
      <sheetName val="1.4 - Quadro AP_AT_LX_Madeira"/>
      <sheetName val="1.4 - Quadro AP_CLIMA"/>
      <sheetName val="1.4 - Quadro AP_CLIMA_atual"/>
      <sheetName val="1.6_AP"/>
      <sheetName val="1.6_AP com FEADER"/>
      <sheetName val="1.7 - Quadro Transf. CR"/>
      <sheetName val="1.10 - Quadro Reserva Performan"/>
      <sheetName val="3.1.3. Quadro AIDUS"/>
      <sheetName val="3d_fundo_PO_OT"/>
      <sheetName val="3.1.3. Quadro AIDUS_valid"/>
      <sheetName val="Quadro_PO_OT"/>
      <sheetName val="3b_fundo_cat_regiao_OT"/>
      <sheetName val="3c_fundo_PO_Cat_OT_atual"/>
      <sheetName val="3c_fundo_PO_Cat_OT_variação"/>
      <sheetName val="3c_fundo_PO_Cat_OT_base"/>
      <sheetName val="6_Dotação_OT_PI_OE"/>
      <sheetName val="6_Dotação_OT_PI_OE_variação"/>
      <sheetName val="6_Dotação_OT_PI_OE_base"/>
      <sheetName val="Pivot_6_Dotação_OT_PI_OE"/>
      <sheetName val="9a_Domínio de Intervenção"/>
      <sheetName val="Pivot_9a_Domínio de Intervenção"/>
      <sheetName val="Pivot_ringfencingFSE"/>
      <sheetName val="9a_Domínio de Intervenção_valid"/>
      <sheetName val="9a_Domínio de Intervenção_base"/>
      <sheetName val="9b_Forma de Financiamento"/>
      <sheetName val="Pivot_forma financiamento"/>
      <sheetName val="9b_Forma de Financiamento_valid"/>
      <sheetName val="9b_Forma de Financiamento_base"/>
      <sheetName val="9c_Tipo de território"/>
      <sheetName val="Pivot_tipo_território"/>
      <sheetName val="9c_Tipo de território_valid"/>
      <sheetName val="9c_Tipo de território_base"/>
      <sheetName val="9d_Mecanismos_Exec_territorial"/>
      <sheetName val="Pivot_Mecanismos_Ex_Territorial"/>
      <sheetName val="9d_Mecanismos_Exec_terri_valid"/>
      <sheetName val="9d_Mecanismos_Exec_terri_base"/>
      <sheetName val="9e_Tema secundário do FSE"/>
      <sheetName val="9e_Tema secundário do FSE_valid"/>
      <sheetName val="9e_Tema secundário do FSE_base"/>
      <sheetName val="Pivot_Tema_Secundário_FSE"/>
      <sheetName val="Ring Fencing"/>
      <sheetName val="Ringfencing_CLIMA_Agosto"/>
      <sheetName val="Dotação PO_PI"/>
      <sheetName val="Resumo_Reembol_IF"/>
      <sheetName val="Resumo_Reembol_IF DUS_12jul"/>
      <sheetName val="Resumo_Reembol_IF DUS_atual"/>
      <sheetName val="Dotação_PO_PI"/>
      <sheetName val="Fonte de dados 1"/>
      <sheetName val="Fonte de dados 2"/>
      <sheetName val="Quadro 17"/>
      <sheetName val="Quadro 18_a"/>
      <sheetName val="Quadro_18_c"/>
      <sheetName val="Quadro 18_b_(PO IS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2">
          <cell r="C2" t="str">
            <v>1 - Investimento produtivo genérico em pequenas e médias empresas («PME»)</v>
          </cell>
        </row>
        <row r="3">
          <cell r="C3" t="str">
            <v>2 - Processos de investigação e inovação em grandes empresas</v>
          </cell>
        </row>
        <row r="4">
          <cell r="C4" t="str">
            <v>3 - Investimento produtivo em grandes empresas ligadas à economia com baixas emissões de carbono</v>
          </cell>
        </row>
        <row r="5">
          <cell r="C5" t="str">
            <v>4 - Investimento produtivo relacionado com a cooperação entre grandes empresas e PME para o desenvolvimento de produtos e serviços de tecnologias da informação e da comunicação («TIC») e do comércio eletrónico e para fomentar a procura de competências TIC</v>
          </cell>
        </row>
        <row r="6">
          <cell r="C6" t="str">
            <v>5 - Eletricidade (armazenagem e transmissão)</v>
          </cell>
        </row>
        <row r="7">
          <cell r="C7" t="str">
            <v>6 - Eletricidade (RTE-E armazenagem e transmissão)</v>
          </cell>
        </row>
        <row r="8">
          <cell r="C8" t="str">
            <v>7 - Gás natural</v>
          </cell>
        </row>
        <row r="9">
          <cell r="C9" t="str">
            <v>8 - Gás natural (RTE-E)</v>
          </cell>
        </row>
        <row r="10">
          <cell r="C10" t="str">
            <v>9 - Energias renováveis: eólica</v>
          </cell>
        </row>
        <row r="11">
          <cell r="C11" t="str">
            <v>10 - Energias renováveis: solar</v>
          </cell>
        </row>
        <row r="12">
          <cell r="C12" t="str">
            <v>11 - Energias renováveis: biomassa</v>
          </cell>
        </row>
        <row r="13">
          <cell r="C13" t="str">
            <v>12 - Outras energias renováveis (incluindo a energia hidroelétrica, geotérmica e marinha) e integração das energias renováveis (incluindo infraestrutura de armazenagem, desde eletricidade a gás e hidrogénio renovável)</v>
          </cell>
        </row>
        <row r="14">
          <cell r="C14" t="str">
            <v>13 - Renovação de infraestruturas públicas no plano da eficiência energética, projetos de demonstração e medidas de apoio</v>
          </cell>
        </row>
        <row r="15">
          <cell r="C15" t="str">
            <v>14 - Renovação do parque habitacional existente no plano da eficiência energética, projetos de demonstração e medidas de apoio</v>
          </cell>
        </row>
        <row r="16">
          <cell r="C16" t="str">
            <v>15 - Sistemas de distribuição de energia inteligentes de média e baixa tensão (incluindo as redes inteligentes e sistemas de TIC)</v>
          </cell>
        </row>
        <row r="17">
          <cell r="C17" t="str">
            <v>16 - Cogeração de alta eficiência e aquecimento urbano</v>
          </cell>
        </row>
        <row r="18">
          <cell r="C18" t="str">
            <v>17 - Gestão de resíduos domésticos,  (incluindo medidas de minimização, triagem e reciclagem)</v>
          </cell>
        </row>
        <row r="19">
          <cell r="C19" t="str">
            <v>18 - Gestão de resíduos domésticos, (incluindo medidas de tratamento biológico mecânico, tratamento térmico, incineração e aterro sanitário)</v>
          </cell>
        </row>
        <row r="20">
          <cell r="C20" t="str">
            <v>19 - Gestão de resíduos perigosos, industriais ou comerciais</v>
          </cell>
        </row>
        <row r="21">
          <cell r="C21" t="str">
            <v>20 - Abastecimento de água para consumo humano (extração, tratamento, armazenagem e infraestruturas de distribuição)</v>
          </cell>
        </row>
        <row r="22">
          <cell r="C22" t="str">
            <v>21 - Gestão de água e conservação de água potável (incluindo gestão de bacias fluviais, fornecimento de água, medidas específicas de adaptação às alterações climáticas, medição por consumidor e zona, sistemas de carga e redução de fugas)</v>
          </cell>
        </row>
        <row r="23">
          <cell r="C23" t="str">
            <v>22 - Tratamento das águas residuais</v>
          </cell>
        </row>
        <row r="24">
          <cell r="C24" t="str">
            <v>23 - Medidas ambientais destinadas a reduzir e/ou evitar emissões de gases com efeito de estufa (incluindo tratamento e armazenagem de gás metano e compostagem)</v>
          </cell>
        </row>
        <row r="25">
          <cell r="C25" t="str">
            <v>24 - Caminhos-de-ferro (RTE-T Principal)</v>
          </cell>
        </row>
        <row r="26">
          <cell r="C26" t="str">
            <v>25 - Caminhos-de-ferro (RTE-T Global)</v>
          </cell>
        </row>
        <row r="27">
          <cell r="C27" t="str">
            <v>26 - Outros caminhos-de-ferro</v>
          </cell>
        </row>
        <row r="28">
          <cell r="C28" t="str">
            <v>27 - Ativos ferroviários móveis</v>
          </cell>
        </row>
        <row r="29">
          <cell r="C29" t="str">
            <v>28 - Autoestradas e estradas RTE-T — rede principal (construção nova)</v>
          </cell>
        </row>
        <row r="30">
          <cell r="C30" t="str">
            <v>29 - Autoestradas e estradas RTE-T — rede global (construção nova)</v>
          </cell>
        </row>
        <row r="31">
          <cell r="C31" t="str">
            <v>30 - Ligações rodoviárias secundárias à rede rodoviária e nós RTE-T (construção nova)</v>
          </cell>
        </row>
        <row r="32">
          <cell r="C32" t="str">
            <v>31 - Outras estradas nacionais e regionais (construção nova)</v>
          </cell>
        </row>
        <row r="33">
          <cell r="C33" t="str">
            <v>32 - Estradas de acesso local (construção nova)</v>
          </cell>
        </row>
        <row r="34">
          <cell r="C34" t="str">
            <v>33 - Estrada melhorada ou reconstruída da RTE-T</v>
          </cell>
        </row>
        <row r="35">
          <cell r="C35" t="str">
            <v>34 - Outras estradas melhoradas ou reconstruídas (autoestrada, nacional, regional ou local)</v>
          </cell>
        </row>
        <row r="36">
          <cell r="C36" t="str">
            <v>35 - Transportes multimodais (RTE-T)</v>
          </cell>
        </row>
        <row r="37">
          <cell r="C37" t="str">
            <v>36 - Transportes multimodais</v>
          </cell>
        </row>
        <row r="38">
          <cell r="C38" t="str">
            <v>37 - Aeroportos (RTE-T) (1)</v>
          </cell>
        </row>
        <row r="39">
          <cell r="C39" t="str">
            <v>38 - Outros aeroportos (1)</v>
          </cell>
        </row>
        <row r="40">
          <cell r="C40" t="str">
            <v>39 - Portos marítimos (RTE-T)</v>
          </cell>
        </row>
        <row r="41">
          <cell r="C41" t="str">
            <v>40 - Outros portos marítimos</v>
          </cell>
        </row>
        <row r="42">
          <cell r="C42" t="str">
            <v>41 - Vias navegáveis interiores e portos (RTE-T)</v>
          </cell>
        </row>
        <row r="43">
          <cell r="C43" t="str">
            <v>42 - Vias navegáveis interiores e portos (regional e local)</v>
          </cell>
        </row>
        <row r="44">
          <cell r="C44" t="str">
            <v>43 - Infraestruturas e promoção de transportes urbanos limpos (incluindo equipamento e material circulante)</v>
          </cell>
        </row>
        <row r="45">
          <cell r="C45" t="str">
            <v>44 - Sistemas de transporte inteligentes (incluindo a introdução da gestão da procura, sistemas de portagem, sistemas TI de monitorização, de controlo e de informação)</v>
          </cell>
        </row>
        <row r="46">
          <cell r="C46" t="str">
            <v>45 - TIC: Rede principal / intermédia</v>
          </cell>
        </row>
        <row r="47">
          <cell r="C47" t="str">
            <v>46 - TIC: Rede de banda larga de débito elevado (acesso / lacete local; &gt;/= 30 Mbps)</v>
          </cell>
        </row>
        <row r="48">
          <cell r="C48" t="str">
            <v>47 - TIC: Rede de banda larga de débito muito elevado (acesso / lacete local; &gt;/= 100 Mbps)</v>
          </cell>
        </row>
        <row r="49">
          <cell r="C49" t="str">
            <v>48 - TIC: Outros tipos de infraestruturas de TIC/recursos informáticos/equipamento de larga escala (incluindo infraestruturas eletrónicas, centros de dados e de sensores; também quando integrados em outras infraestruturas, tais como instalações de investigação, infraestruturas ambientais e sociais)</v>
          </cell>
        </row>
        <row r="50">
          <cell r="C50" t="str">
            <v>49 - Infraestruturas educativas para o ensino superior</v>
          </cell>
        </row>
        <row r="51">
          <cell r="C51" t="str">
            <v>50 - Infraestruturas educativas para o ensino e formação profissional e a educação de adultos</v>
          </cell>
        </row>
        <row r="52">
          <cell r="C52" t="str">
            <v>51 - Infraestruturas educativas para o ensino escolar (ensino básico e secundário)</v>
          </cell>
        </row>
        <row r="53">
          <cell r="C53" t="str">
            <v>52 - Infraestruturas de ensino pré-escolar e de cuidados infantis</v>
          </cell>
        </row>
        <row r="54">
          <cell r="C54" t="str">
            <v>53 - Infraestruturas de saúde</v>
          </cell>
        </row>
        <row r="55">
          <cell r="C55" t="str">
            <v>54 - Infraestruturas de habitação</v>
          </cell>
        </row>
        <row r="56">
          <cell r="C56" t="str">
            <v>55 - Outras infraestruturas sociais que contribuam para o desenvolvimento regional e local</v>
          </cell>
        </row>
        <row r="57">
          <cell r="C57" t="str">
            <v>56 - Investimento em infraestruturas, capacidades e equipamento em PME diretamente ligadas a atividades de investigação e de inovação</v>
          </cell>
        </row>
        <row r="58">
          <cell r="C58" t="str">
            <v>57 - Investimento em infraestruturas, capacidades e equipamento em grandes empresas diretamente ligadas a atividades de investigação e de inovação</v>
          </cell>
        </row>
        <row r="59">
          <cell r="C59" t="str">
            <v>58 - Infraestruturas de investigação e de inovação (público)</v>
          </cell>
        </row>
        <row r="60">
          <cell r="C60" t="str">
            <v>59 - Infraestruturas de investigação e de inovação (privado, incluindo parques científicos)</v>
          </cell>
        </row>
        <row r="61">
          <cell r="C61" t="str">
            <v>60 - Atividades de investigação e de inovação em centros públicos de investigação e centros de competência, incluindo a cooperação em rede (networking)</v>
          </cell>
        </row>
        <row r="62">
          <cell r="C62" t="str">
            <v>61 - Atividades de investigação e de inovação em centros privados de investigação, incluindo a cooperação em rede (networking)</v>
          </cell>
        </row>
        <row r="63">
          <cell r="C63" t="str">
            <v>62 - Transferência de tecnologia e cooperação entre universidades e empresas, sobretudo em benefício das PME</v>
          </cell>
        </row>
        <row r="64">
          <cell r="C64" t="str">
            <v>63 - Apoio a grupos de empresas (clusters) e redes de empresas, sobretudo em benefício das PME</v>
          </cell>
        </row>
        <row r="65">
          <cell r="C65" t="str">
            <v>64 - Processos de investigação e inovação nas PME (incluindo «vales», processos, conceção, serviços e inovação social)</v>
          </cell>
        </row>
        <row r="66">
          <cell r="C66" t="str">
            <v>65 - Infraestruturas de investigação e inovação, processos, transferência de tecnologia e cooperação entre empresas centradas na economia com baixas emissões de carbono e na resistência às alterações climáticas</v>
          </cell>
        </row>
        <row r="67">
          <cell r="C67" t="str">
            <v>66 - Serviços avançados de apoio a PME e grupos de PME (incluindo serviços de gestão, marketing e design)</v>
          </cell>
        </row>
        <row r="68">
          <cell r="C68" t="str">
            <v>67 - Desenvolvimento das atividades das PME, apoio ao empreendedorismo e incubação, incluindo apoio a empresas derivadas (spin-outs) e a novas empresas (spin-offs)</v>
          </cell>
        </row>
        <row r="69">
          <cell r="C69" t="str">
            <v>68 - Eficiência energética e projetos de demonstração nas PME e medidas de apoio</v>
          </cell>
        </row>
        <row r="70">
          <cell r="C70" t="str">
            <v>69 - Apoio a processos de produção amigos do ambiente e a medidas de eficiência dos recursos nas PME</v>
          </cell>
        </row>
        <row r="71">
          <cell r="C71" t="str">
            <v>70 - Promoção da eficiência energética em grandes empresas</v>
          </cell>
        </row>
        <row r="72">
          <cell r="C72" t="str">
            <v>71 - Desenvolvimento e promoção de empresas especializadas no fornecimento de serviços que contribuam para a economia com baixas emissões de carbono e para a resistência às alterações climáticas (incluindo apoio a tais serviços)</v>
          </cell>
        </row>
        <row r="73">
          <cell r="C73" t="str">
            <v>72 - Infraestruturas comerciais para PME (incluindo instalações e parques industriais)</v>
          </cell>
        </row>
        <row r="74">
          <cell r="C74" t="str">
            <v>73 - Apoio a empresas sociais (PME)</v>
          </cell>
        </row>
        <row r="75">
          <cell r="C75" t="str">
            <v>74 - Desenvolvimento e promoção de ativos comerciais turísticos em PME</v>
          </cell>
        </row>
        <row r="76">
          <cell r="C76" t="str">
            <v>75 - Desenvolvimento e promoção de serviços comerciais turísticos em ou para PME</v>
          </cell>
        </row>
        <row r="77">
          <cell r="C77" t="str">
            <v>76 - Desenvolvimento e promoção de ativos culturais e criativos em PME</v>
          </cell>
        </row>
        <row r="78">
          <cell r="C78" t="str">
            <v>77 - Desenvolvimento e promoção de serviços culturais e criativos em ou para PME</v>
          </cell>
        </row>
        <row r="79">
          <cell r="C79" t="str">
            <v>78 - Serviços e aplicações de administração pública em linha (incluindo contratação pública eletrónica, medidas TIC de apoio à reforma da administração pública, cibersegurança, medidas de confiança e privacidade, justiça eletrónica e democracia eletrónica)</v>
          </cell>
        </row>
        <row r="80">
          <cell r="C80" t="str">
            <v>79 - Acesso à informação do setor público (incluindo cultura eletrónica de dados abertos, bibliotecas digitais, conteúdos eletrónicos e turismo eletrónico)</v>
          </cell>
        </row>
        <row r="81">
          <cell r="C81" t="str">
            <v>80 - Serviços e aplicações de inclusão eletrónica, acesso eletrónico e aprendizagem e ensino eletrónicos, literacia digital</v>
          </cell>
        </row>
        <row r="82">
          <cell r="C82" t="str">
            <v>81 - Soluções TIC para responder ao desafio do envelhecimento ativo e saudável e serviços e aplicações de saúde em linha (incluindo a prestação de cuidados em linha e a assistência à autonomia eletrónica)</v>
          </cell>
        </row>
        <row r="83">
          <cell r="C83" t="str">
            <v>82 - Serviços e aplicações TIC para PME (incluindo comércio eletrónico, negócio eletrónico e processos operacionais em rede), laboratórios vivos, empresários na Internet e novas empresas de TIC)</v>
          </cell>
        </row>
        <row r="84">
          <cell r="C84" t="str">
            <v>83 - Medidas relativas à qualidade do ar</v>
          </cell>
        </row>
        <row r="85">
          <cell r="C85" t="str">
            <v>84 - Prevenção e controlo integrados da poluição (PCIP)</v>
          </cell>
        </row>
        <row r="86">
          <cell r="C86" t="str">
            <v>85 - Proteção e promoção da biodiversidade, proteção da natureza e infraestruturas «verdes»</v>
          </cell>
        </row>
        <row r="87">
          <cell r="C87" t="str">
            <v>86 - Proteção, restauração e utilização sustentável dos sítios da rede Natura 2000</v>
          </cell>
        </row>
        <row r="88">
          <cell r="C88" t="str">
            <v>87 - Medidas de adaptação às alterações climáticas e prevenção e gestão de riscos associados ao clima, por exemplo, erosão, incêndios, inundações, tempestades e seca, incluindo ações de sensibilização, proteção civil e sistemas e infraestruturas de gestão de catástrofes</v>
          </cell>
        </row>
        <row r="89">
          <cell r="C89" t="str">
            <v>88 - Prevenção e gestão de riscos naturais não relacionados com o clima (por exemplo, sismos) e riscos ligados à atividade humana (por exemplo, acidentes tecnológicos), incluindo ações de sensibilização, proteção civil e sistemas e infraestruturas de gestão de catástrofes</v>
          </cell>
        </row>
        <row r="90">
          <cell r="C90" t="str">
            <v>89 - Reabilitação de instalações industriais e terrenos contaminados</v>
          </cell>
        </row>
        <row r="91">
          <cell r="C91" t="str">
            <v>90 - Ciclovias e vias pedonais</v>
          </cell>
        </row>
        <row r="92">
          <cell r="C92" t="str">
            <v>91 - Desenvolvimento e promoção do potencial turístico das zonas naturais</v>
          </cell>
        </row>
        <row r="93">
          <cell r="C93" t="str">
            <v>92 - Proteção, desenvolvimento e promoção de ativos públicos de turismo</v>
          </cell>
        </row>
        <row r="94">
          <cell r="C94" t="str">
            <v>93 - Desenvolvimento e promoção de serviços públicos de turismo</v>
          </cell>
        </row>
        <row r="95">
          <cell r="C95" t="str">
            <v>94 - Proteção, desenvolvimento e promoção de ativos públicos culturais e patrimoniais</v>
          </cell>
        </row>
        <row r="96">
          <cell r="C96" t="str">
            <v>95 - Desenvolvimento e promoção de serviços públicos culturais e patrimoniais</v>
          </cell>
        </row>
        <row r="97">
          <cell r="C97" t="str">
            <v>96 - Capacidade institucional das administrações públicas e dos serviços públicos relacionados com a execução do FEDER ou ações de apoio a iniciativas de capacidade institucional do FSE</v>
          </cell>
        </row>
        <row r="98">
          <cell r="C98" t="str">
            <v>97 - Iniciativas de desenvolvimento promovidas pelas comunidades locais em zonas urbanas e rurais</v>
          </cell>
        </row>
        <row r="99">
          <cell r="C99" t="str">
            <v>98 - Regiões ultraperiféricas: compensação de eventuais sobrecustos ligados ao défice de acessibilidade e à fragmentação territorial</v>
          </cell>
        </row>
        <row r="100">
          <cell r="C100" t="str">
            <v>99 - Regiões ultraperiféricas: ações específicas destinadas a compensar sobrecustos ligados à dimensão do mercado</v>
          </cell>
        </row>
        <row r="101">
          <cell r="C101" t="str">
            <v>100 - Regiões ultraperiféricas: apoios para compensar sobrecustos decorrentes das condições climáticas e de dificuldades associadas ao relevo geográfico</v>
          </cell>
        </row>
        <row r="102">
          <cell r="C102" t="str">
            <v>101 - Financiamento cruzado no âmbito do FEDER (apoio a ações do tipo FSE necessárias para a execução satisfatória da parte FEDER da operação e ações conexas)</v>
          </cell>
        </row>
        <row r="103">
          <cell r="C103" t="str">
            <v>102 - Acesso ao emprego pelos candidatos a emprego e as pessoas inativas, incluindo desempregados de longa duração e pessoas afastadas do mercado de trabalho, igualmente através de iniciativas locais de emprego e de apoio à mobilidade dos trabalhadores</v>
          </cell>
        </row>
        <row r="104">
          <cell r="C104" t="str">
            <v>103 - Integração sustentável no mercado laboral dos jovens, em especial os que não trabalham, não estudam, nem se encontram em formação, incluindo os jovens em risco de exclusão social e de comunidades marginalizadas, nomeadamente através da implementação da Garantia para a Juventude</v>
          </cell>
        </row>
        <row r="105">
          <cell r="C105" t="str">
            <v>104 - Emprego por conta própria, empreendedorismo e criação de empresas, incluindo micro, pequenas e médias empresas inovadoras</v>
          </cell>
        </row>
        <row r="106">
          <cell r="C106" t="str">
            <v>105 - Igualdade entre homens e mulheres em todos os domínios, incluindo no acesso ao emprego, na progressão na carreira, na conciliação da vida profissional e privada e na promoção da igualdade de remuneração para trabalho igual</v>
          </cell>
        </row>
        <row r="107">
          <cell r="C107" t="str">
            <v>106 - Adaptação dos trabalhadores, das empresas e dos empresários à mudança</v>
          </cell>
        </row>
        <row r="108">
          <cell r="C108" t="str">
            <v>107 - Envelhecimento ativo e saudável</v>
          </cell>
        </row>
        <row r="109">
          <cell r="C109" t="str">
            <v>108 - Modernização das instituições do mercado de trabalho, tais como serviços de emprego públicos e privados, e melhoria da adequação às necessidades do mercado de trabalho, incluindo medidas destinadas a aumentar a mobilidade nacional transfronteiras através de regimes de mobilidade e de uma melhor cooperação entre instituições e partes relevantes</v>
          </cell>
        </row>
        <row r="110">
          <cell r="C110" t="str">
            <v>109 - Inclusão ativa, inclusivamente com vista a promover oportunidades iguais e a participação ativa e melhorar a empregabilidade</v>
          </cell>
        </row>
        <row r="111">
          <cell r="C111" t="str">
            <v>110 - Integração socioeconómica de comunidades marginalizadas tais como os ciganos</v>
          </cell>
        </row>
        <row r="112">
          <cell r="C112" t="str">
            <v>111 - Luta contra todas as formas de discriminação e promoção da igualdade de oportunidades</v>
          </cell>
        </row>
        <row r="113">
          <cell r="C113" t="str">
            <v>112 - Melhoria do acesso a serviços sustentáveis, de grande qualidade e a preços comportáveis, mormente cuidados de saúde e serviços sociais de interesse geral</v>
          </cell>
        </row>
        <row r="114">
          <cell r="C114" t="str">
            <v>113 - Promoção do empreendedorismo social e da integração profissional nas empresas sociais e da economia social e solidária para facilitar o acesso ao emprego</v>
          </cell>
        </row>
        <row r="115">
          <cell r="C115" t="str">
            <v>114 - Estratégias de desenvolvimento local lideradas pelas comunidades locais</v>
          </cell>
        </row>
        <row r="116">
          <cell r="C116" t="str">
            <v>115 - Redução e prevenção do abandono escolar e estabelecimento de condições de igualdade no acesso à educação infantil, primária e secundária, incluindo percursos de aprendizagem formais, não formais e informais, para a reintegração no ensino e formação</v>
          </cell>
        </row>
        <row r="117">
          <cell r="C117" t="str">
            <v>116 - Melhoria da qualidade, da eficiência e do acesso ao ensino superior e equivalente, com vista a aumentar os níveis de participação e de habilitações, particularmente para pessoas desfavorecidas</v>
          </cell>
        </row>
        <row r="118">
          <cell r="C118" t="str">
            <v>117 - Melhoria da igualdade de acesso à aprendizagem ao longo da vida para todas as faixas etárias em contextos formais, não formais e informais, atualização dos conhecimentos, das aptidões e das competências dos trabalhadores, e promoção de percursos de aprendizagem flexíveis, nomeadamente através da orientação profissional e da validação das competências adquiridas</v>
          </cell>
        </row>
        <row r="119">
          <cell r="C119" t="str">
            <v>118 - Melhoria da relevância dos sistemas do ensino e formação para o mercado de trabalho, facilitar a transição da educação para o trabalho e reforçar os sistemas de ensino e formação profissionais e respetiva qualidade, inclusive através de mecanismos de antecipação de competências, adaptação dos currículos e criação e desenvolvimento de sistemas de aprendizagem em contexto laboral, incluindo os sistemas de ensino dual e de formação de aprendizes</v>
          </cell>
        </row>
        <row r="120">
          <cell r="C120" t="str">
            <v>119 - Investimento na capacidade institucional e na eficiência das administrações e dos serviços públicos, a nível nacional, regional e local, tendo em vista a realização de reformas, uma melhor regulamentação e uma boa governação</v>
          </cell>
        </row>
        <row r="121">
          <cell r="C121" t="str">
            <v>120 - Reforço de capacidades junto de todos os agentes que operam no domínio da educação, da aprendizagem ao longo da vida, da formação, do emprego e das políticas sociais, incluindo através do estabelecimento de pactos setoriais e territoriais de preparação de reformas a nível nacional, regional e local</v>
          </cell>
        </row>
        <row r="122">
          <cell r="C122" t="str">
            <v>121 - Preparação, execução, acompanhamento e inspeção</v>
          </cell>
        </row>
        <row r="123">
          <cell r="C123" t="str">
            <v>122 - Avaliação e estudos</v>
          </cell>
        </row>
        <row r="124">
          <cell r="C124" t="str">
            <v>123 - Informação e comunicação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5D46-E381-4870-B170-08F6C3B745E4}">
  <dimension ref="B1:AE86"/>
  <sheetViews>
    <sheetView tabSelected="1" topLeftCell="A62" zoomScale="85" zoomScaleNormal="85" workbookViewId="0">
      <selection activeCell="G83" sqref="G83"/>
    </sheetView>
  </sheetViews>
  <sheetFormatPr defaultColWidth="9.140625" defaultRowHeight="15" x14ac:dyDescent="0.25"/>
  <cols>
    <col min="1" max="1" width="10.5703125" style="109" customWidth="1"/>
    <col min="2" max="2" width="8.28515625" style="109" customWidth="1"/>
    <col min="3" max="3" width="19.5703125" style="109" customWidth="1"/>
    <col min="4" max="4" width="28.42578125" style="109" customWidth="1"/>
    <col min="5" max="5" width="25" style="109" customWidth="1"/>
    <col min="6" max="6" width="25.42578125" style="109" customWidth="1"/>
    <col min="7" max="7" width="21.140625" style="109" customWidth="1"/>
    <col min="8" max="11" width="9.140625" style="109"/>
    <col min="12" max="15" width="9.140625" style="556"/>
    <col min="16" max="16" width="9.140625" style="109"/>
    <col min="17" max="18" width="9.140625" style="373"/>
    <col min="19" max="19" width="23.140625" style="373" customWidth="1"/>
    <col min="20" max="31" width="9.140625" style="373"/>
    <col min="32" max="16384" width="9.140625" style="109"/>
  </cols>
  <sheetData>
    <row r="1" spans="2:20" ht="24.75" customHeight="1" x14ac:dyDescent="0.25"/>
    <row r="2" spans="2:20" ht="37.5" customHeight="1" x14ac:dyDescent="0.25"/>
    <row r="4" spans="2:20" ht="15.75" thickBot="1" x14ac:dyDescent="0.3"/>
    <row r="5" spans="2:20" ht="21.75" customHeight="1" x14ac:dyDescent="0.25">
      <c r="B5" s="110"/>
      <c r="C5" s="111"/>
      <c r="D5" s="111"/>
      <c r="E5" s="111"/>
      <c r="F5" s="111"/>
      <c r="G5" s="111"/>
      <c r="H5" s="111"/>
      <c r="I5" s="112"/>
    </row>
    <row r="6" spans="2:20" ht="26.25" customHeight="1" x14ac:dyDescent="0.25">
      <c r="B6" s="113"/>
      <c r="C6" s="570" t="s">
        <v>266</v>
      </c>
      <c r="D6" s="570"/>
      <c r="E6" s="570"/>
      <c r="F6" s="570"/>
      <c r="G6" s="570"/>
      <c r="I6" s="114"/>
    </row>
    <row r="7" spans="2:20" ht="24" customHeight="1" x14ac:dyDescent="0.25">
      <c r="B7" s="113"/>
      <c r="C7" s="566" t="s">
        <v>275</v>
      </c>
      <c r="D7" s="566"/>
      <c r="E7" s="566"/>
      <c r="F7" s="566"/>
      <c r="G7" s="566"/>
      <c r="H7" s="566"/>
      <c r="I7" s="114"/>
    </row>
    <row r="8" spans="2:20" x14ac:dyDescent="0.25">
      <c r="B8" s="113"/>
      <c r="C8" s="566"/>
      <c r="D8" s="566"/>
      <c r="E8" s="566"/>
      <c r="F8" s="566"/>
      <c r="G8" s="566"/>
      <c r="H8" s="566"/>
      <c r="I8" s="114"/>
    </row>
    <row r="9" spans="2:20" x14ac:dyDescent="0.25">
      <c r="B9" s="113"/>
      <c r="C9" s="566"/>
      <c r="D9" s="566"/>
      <c r="E9" s="566"/>
      <c r="F9" s="566"/>
      <c r="G9" s="566"/>
      <c r="H9" s="566"/>
      <c r="I9" s="114"/>
      <c r="S9" s="373" t="s">
        <v>125</v>
      </c>
    </row>
    <row r="10" spans="2:20" x14ac:dyDescent="0.25">
      <c r="B10" s="113"/>
      <c r="C10" s="566"/>
      <c r="D10" s="566"/>
      <c r="E10" s="566"/>
      <c r="F10" s="566"/>
      <c r="G10" s="566"/>
      <c r="H10" s="566"/>
      <c r="I10" s="114"/>
    </row>
    <row r="11" spans="2:20" ht="15" customHeight="1" x14ac:dyDescent="0.25">
      <c r="B11" s="113"/>
      <c r="C11" s="569" t="s">
        <v>269</v>
      </c>
      <c r="D11" s="569"/>
      <c r="E11" s="569"/>
      <c r="F11" s="569"/>
      <c r="G11" s="569"/>
      <c r="H11" s="569"/>
      <c r="I11" s="114"/>
      <c r="S11" s="373" t="s">
        <v>127</v>
      </c>
      <c r="T11" s="373" t="s">
        <v>134</v>
      </c>
    </row>
    <row r="12" spans="2:20" x14ac:dyDescent="0.25">
      <c r="B12" s="113"/>
      <c r="C12" s="569"/>
      <c r="D12" s="569"/>
      <c r="E12" s="569"/>
      <c r="F12" s="569"/>
      <c r="G12" s="569"/>
      <c r="H12" s="569"/>
      <c r="I12" s="114"/>
      <c r="T12" s="373" t="s">
        <v>155</v>
      </c>
    </row>
    <row r="13" spans="2:20" ht="15" customHeight="1" x14ac:dyDescent="0.25">
      <c r="B13" s="113"/>
      <c r="C13" s="569"/>
      <c r="D13" s="569"/>
      <c r="E13" s="569"/>
      <c r="F13" s="569"/>
      <c r="G13" s="569"/>
      <c r="H13" s="569"/>
      <c r="I13" s="114"/>
      <c r="T13" s="373" t="s">
        <v>135</v>
      </c>
    </row>
    <row r="14" spans="2:20" ht="15" customHeight="1" x14ac:dyDescent="0.25">
      <c r="B14" s="113"/>
      <c r="C14" s="569"/>
      <c r="D14" s="569"/>
      <c r="E14" s="569"/>
      <c r="F14" s="569"/>
      <c r="G14" s="569"/>
      <c r="H14" s="569"/>
      <c r="I14" s="114"/>
      <c r="T14" s="373" t="s">
        <v>136</v>
      </c>
    </row>
    <row r="15" spans="2:20" x14ac:dyDescent="0.25">
      <c r="B15" s="113"/>
      <c r="C15" s="569"/>
      <c r="D15" s="569"/>
      <c r="E15" s="569"/>
      <c r="F15" s="569"/>
      <c r="G15" s="569"/>
      <c r="H15" s="569"/>
      <c r="I15" s="114"/>
      <c r="T15" s="373" t="s">
        <v>156</v>
      </c>
    </row>
    <row r="16" spans="2:20" x14ac:dyDescent="0.25">
      <c r="B16" s="113"/>
      <c r="C16" s="569"/>
      <c r="D16" s="569"/>
      <c r="E16" s="569"/>
      <c r="F16" s="569"/>
      <c r="G16" s="569"/>
      <c r="H16" s="569"/>
      <c r="I16" s="114"/>
      <c r="T16" s="373" t="s">
        <v>128</v>
      </c>
    </row>
    <row r="17" spans="2:22" x14ac:dyDescent="0.25">
      <c r="B17" s="113"/>
      <c r="C17" s="569"/>
      <c r="D17" s="569"/>
      <c r="E17" s="569"/>
      <c r="F17" s="569"/>
      <c r="G17" s="569"/>
      <c r="H17" s="569"/>
      <c r="I17" s="114"/>
      <c r="T17" s="373" t="s">
        <v>137</v>
      </c>
    </row>
    <row r="18" spans="2:22" x14ac:dyDescent="0.25">
      <c r="B18" s="113"/>
      <c r="C18" s="569"/>
      <c r="D18" s="569"/>
      <c r="E18" s="569"/>
      <c r="F18" s="569"/>
      <c r="G18" s="569"/>
      <c r="H18" s="569"/>
      <c r="I18" s="114"/>
      <c r="T18" s="373" t="s">
        <v>138</v>
      </c>
    </row>
    <row r="19" spans="2:22" x14ac:dyDescent="0.25">
      <c r="B19" s="113"/>
      <c r="C19" s="569"/>
      <c r="D19" s="569"/>
      <c r="E19" s="569"/>
      <c r="F19" s="569"/>
      <c r="G19" s="569"/>
      <c r="H19" s="569"/>
      <c r="I19" s="114"/>
      <c r="T19" s="373" t="s">
        <v>139</v>
      </c>
    </row>
    <row r="20" spans="2:22" ht="15" customHeight="1" x14ac:dyDescent="0.25">
      <c r="B20" s="113"/>
      <c r="C20" s="569"/>
      <c r="D20" s="569"/>
      <c r="E20" s="569"/>
      <c r="F20" s="569"/>
      <c r="G20" s="569"/>
      <c r="H20" s="569"/>
      <c r="I20" s="114"/>
    </row>
    <row r="21" spans="2:22" x14ac:dyDescent="0.25">
      <c r="B21" s="113"/>
      <c r="C21" s="569"/>
      <c r="D21" s="569"/>
      <c r="E21" s="569"/>
      <c r="F21" s="569"/>
      <c r="G21" s="569"/>
      <c r="H21" s="569"/>
      <c r="I21" s="114"/>
    </row>
    <row r="22" spans="2:22" x14ac:dyDescent="0.25">
      <c r="B22" s="113"/>
      <c r="C22" s="569"/>
      <c r="D22" s="569"/>
      <c r="E22" s="569"/>
      <c r="F22" s="569"/>
      <c r="G22" s="569"/>
      <c r="H22" s="569"/>
      <c r="I22" s="114"/>
      <c r="S22" s="373" t="s">
        <v>140</v>
      </c>
      <c r="T22" s="373" t="s">
        <v>141</v>
      </c>
      <c r="V22" s="373">
        <v>5</v>
      </c>
    </row>
    <row r="23" spans="2:22" ht="9.75" customHeight="1" x14ac:dyDescent="0.25">
      <c r="B23" s="113"/>
      <c r="C23" s="569"/>
      <c r="D23" s="569"/>
      <c r="E23" s="569"/>
      <c r="F23" s="569"/>
      <c r="G23" s="569"/>
      <c r="H23" s="569"/>
      <c r="I23" s="114"/>
      <c r="T23" s="373" t="s">
        <v>142</v>
      </c>
      <c r="V23" s="373">
        <v>3</v>
      </c>
    </row>
    <row r="24" spans="2:22" x14ac:dyDescent="0.25">
      <c r="B24" s="113"/>
      <c r="C24" s="569"/>
      <c r="D24" s="569"/>
      <c r="E24" s="569"/>
      <c r="F24" s="569"/>
      <c r="G24" s="569"/>
      <c r="H24" s="569"/>
      <c r="I24" s="114"/>
      <c r="T24" s="373" t="s">
        <v>143</v>
      </c>
      <c r="V24" s="373">
        <v>1</v>
      </c>
    </row>
    <row r="25" spans="2:22" x14ac:dyDescent="0.25">
      <c r="B25" s="113"/>
      <c r="C25" s="569"/>
      <c r="D25" s="569"/>
      <c r="E25" s="569"/>
      <c r="F25" s="569"/>
      <c r="G25" s="569"/>
      <c r="H25" s="569"/>
      <c r="I25" s="114"/>
      <c r="V25" s="373">
        <v>0</v>
      </c>
    </row>
    <row r="26" spans="2:22" x14ac:dyDescent="0.25">
      <c r="B26" s="113"/>
      <c r="C26" s="569"/>
      <c r="D26" s="569"/>
      <c r="E26" s="569"/>
      <c r="F26" s="569"/>
      <c r="G26" s="569"/>
      <c r="H26" s="569"/>
      <c r="I26" s="114"/>
      <c r="T26" s="373" t="s">
        <v>226</v>
      </c>
      <c r="V26" s="373">
        <v>5</v>
      </c>
    </row>
    <row r="27" spans="2:22" x14ac:dyDescent="0.25">
      <c r="B27" s="113"/>
      <c r="C27" s="569"/>
      <c r="D27" s="569"/>
      <c r="E27" s="569"/>
      <c r="F27" s="569"/>
      <c r="G27" s="569"/>
      <c r="H27" s="569"/>
      <c r="I27" s="114"/>
      <c r="T27" s="373" t="s">
        <v>144</v>
      </c>
      <c r="V27" s="373">
        <v>3</v>
      </c>
    </row>
    <row r="28" spans="2:22" x14ac:dyDescent="0.25">
      <c r="B28" s="113"/>
      <c r="C28" s="569"/>
      <c r="D28" s="569"/>
      <c r="E28" s="569"/>
      <c r="F28" s="569"/>
      <c r="G28" s="569"/>
      <c r="H28" s="569"/>
      <c r="I28" s="114"/>
      <c r="T28" s="373" t="s">
        <v>145</v>
      </c>
      <c r="V28" s="373">
        <v>1</v>
      </c>
    </row>
    <row r="29" spans="2:22" ht="20.25" customHeight="1" x14ac:dyDescent="0.25">
      <c r="B29" s="113"/>
      <c r="C29" s="569"/>
      <c r="D29" s="569"/>
      <c r="E29" s="569"/>
      <c r="F29" s="569"/>
      <c r="G29" s="569"/>
      <c r="H29" s="569"/>
      <c r="I29" s="114"/>
    </row>
    <row r="30" spans="2:22" x14ac:dyDescent="0.25">
      <c r="B30" s="113"/>
      <c r="C30" s="569"/>
      <c r="D30" s="569"/>
      <c r="E30" s="569"/>
      <c r="F30" s="569"/>
      <c r="G30" s="569"/>
      <c r="H30" s="569"/>
      <c r="I30" s="114"/>
      <c r="S30" s="373" t="s">
        <v>146</v>
      </c>
      <c r="T30" s="374" t="s">
        <v>147</v>
      </c>
      <c r="V30" s="373">
        <v>5</v>
      </c>
    </row>
    <row r="31" spans="2:22" x14ac:dyDescent="0.25">
      <c r="B31" s="113"/>
      <c r="C31" s="569"/>
      <c r="D31" s="569"/>
      <c r="E31" s="569"/>
      <c r="F31" s="569"/>
      <c r="G31" s="569"/>
      <c r="H31" s="569"/>
      <c r="I31" s="114"/>
      <c r="T31" s="374" t="s">
        <v>148</v>
      </c>
      <c r="V31" s="373">
        <v>3</v>
      </c>
    </row>
    <row r="32" spans="2:22" x14ac:dyDescent="0.25">
      <c r="B32" s="113"/>
      <c r="C32" s="569"/>
      <c r="D32" s="569"/>
      <c r="E32" s="569"/>
      <c r="F32" s="569"/>
      <c r="G32" s="569"/>
      <c r="H32" s="569"/>
      <c r="I32" s="114"/>
      <c r="T32" s="374" t="s">
        <v>277</v>
      </c>
      <c r="V32" s="373">
        <v>1</v>
      </c>
    </row>
    <row r="33" spans="2:20" x14ac:dyDescent="0.25">
      <c r="B33" s="113"/>
      <c r="C33" s="569"/>
      <c r="D33" s="569"/>
      <c r="E33" s="569"/>
      <c r="F33" s="569"/>
      <c r="G33" s="569"/>
      <c r="H33" s="569"/>
      <c r="I33" s="114"/>
      <c r="T33" s="374"/>
    </row>
    <row r="34" spans="2:20" x14ac:dyDescent="0.25">
      <c r="B34" s="113"/>
      <c r="C34" s="569"/>
      <c r="D34" s="569"/>
      <c r="E34" s="569"/>
      <c r="F34" s="569"/>
      <c r="G34" s="569"/>
      <c r="H34" s="569"/>
      <c r="I34" s="114"/>
    </row>
    <row r="35" spans="2:20" x14ac:dyDescent="0.25">
      <c r="B35" s="113"/>
      <c r="C35" s="569"/>
      <c r="D35" s="569"/>
      <c r="E35" s="569"/>
      <c r="F35" s="569"/>
      <c r="G35" s="569"/>
      <c r="H35" s="569"/>
      <c r="I35" s="114"/>
    </row>
    <row r="36" spans="2:20" x14ac:dyDescent="0.25">
      <c r="B36" s="113"/>
      <c r="C36" s="569"/>
      <c r="D36" s="569"/>
      <c r="E36" s="569"/>
      <c r="F36" s="569"/>
      <c r="G36" s="569"/>
      <c r="H36" s="569"/>
      <c r="I36" s="114"/>
      <c r="S36" s="375" t="s">
        <v>230</v>
      </c>
    </row>
    <row r="37" spans="2:20" x14ac:dyDescent="0.25">
      <c r="B37" s="113"/>
      <c r="C37" s="569"/>
      <c r="D37" s="569"/>
      <c r="E37" s="569"/>
      <c r="F37" s="569"/>
      <c r="G37" s="569"/>
      <c r="H37" s="569"/>
      <c r="I37" s="114"/>
    </row>
    <row r="38" spans="2:20" x14ac:dyDescent="0.25">
      <c r="B38" s="113"/>
      <c r="C38" s="569"/>
      <c r="D38" s="569"/>
      <c r="E38" s="569"/>
      <c r="F38" s="569"/>
      <c r="G38" s="569"/>
      <c r="H38" s="569"/>
      <c r="I38" s="114"/>
      <c r="S38" s="373" t="s">
        <v>179</v>
      </c>
    </row>
    <row r="39" spans="2:20" x14ac:dyDescent="0.25">
      <c r="B39" s="113"/>
      <c r="C39" s="569"/>
      <c r="D39" s="569"/>
      <c r="E39" s="569"/>
      <c r="F39" s="569"/>
      <c r="G39" s="569"/>
      <c r="H39" s="569"/>
      <c r="I39" s="114"/>
      <c r="S39" s="373" t="s">
        <v>249</v>
      </c>
    </row>
    <row r="40" spans="2:20" x14ac:dyDescent="0.25">
      <c r="B40" s="113"/>
      <c r="C40" s="569"/>
      <c r="D40" s="569"/>
      <c r="E40" s="569"/>
      <c r="F40" s="569"/>
      <c r="G40" s="569"/>
      <c r="H40" s="569"/>
      <c r="I40" s="114"/>
      <c r="S40" s="373" t="s">
        <v>180</v>
      </c>
    </row>
    <row r="41" spans="2:20" x14ac:dyDescent="0.25">
      <c r="B41" s="113"/>
      <c r="C41" s="569"/>
      <c r="D41" s="569"/>
      <c r="E41" s="569"/>
      <c r="F41" s="569"/>
      <c r="G41" s="569"/>
      <c r="H41" s="569"/>
      <c r="I41" s="114"/>
      <c r="S41" s="373" t="s">
        <v>192</v>
      </c>
    </row>
    <row r="42" spans="2:20" x14ac:dyDescent="0.25">
      <c r="B42" s="113"/>
      <c r="C42" s="569"/>
      <c r="D42" s="569"/>
      <c r="E42" s="569"/>
      <c r="F42" s="569"/>
      <c r="G42" s="569"/>
      <c r="H42" s="569"/>
      <c r="I42" s="114"/>
      <c r="S42" s="373" t="s">
        <v>182</v>
      </c>
    </row>
    <row r="43" spans="2:20" x14ac:dyDescent="0.25">
      <c r="B43" s="113"/>
      <c r="C43" s="569"/>
      <c r="D43" s="569"/>
      <c r="E43" s="569"/>
      <c r="F43" s="569"/>
      <c r="G43" s="569"/>
      <c r="H43" s="569"/>
      <c r="I43" s="114"/>
    </row>
    <row r="44" spans="2:20" x14ac:dyDescent="0.25">
      <c r="B44" s="113"/>
      <c r="C44" s="569"/>
      <c r="D44" s="569"/>
      <c r="E44" s="569"/>
      <c r="F44" s="569"/>
      <c r="G44" s="569"/>
      <c r="H44" s="569"/>
      <c r="I44" s="114"/>
      <c r="S44" s="373" t="s">
        <v>181</v>
      </c>
    </row>
    <row r="45" spans="2:20" x14ac:dyDescent="0.25">
      <c r="B45" s="113"/>
      <c r="C45" s="569"/>
      <c r="D45" s="569"/>
      <c r="E45" s="569"/>
      <c r="F45" s="569"/>
      <c r="G45" s="569"/>
      <c r="H45" s="569"/>
      <c r="I45" s="114"/>
    </row>
    <row r="46" spans="2:20" x14ac:dyDescent="0.25">
      <c r="B46" s="113"/>
      <c r="C46" s="569"/>
      <c r="D46" s="569"/>
      <c r="E46" s="569"/>
      <c r="F46" s="569"/>
      <c r="G46" s="569"/>
      <c r="H46" s="569"/>
      <c r="I46" s="114"/>
    </row>
    <row r="47" spans="2:20" x14ac:dyDescent="0.25">
      <c r="B47" s="113"/>
      <c r="C47" s="569"/>
      <c r="D47" s="569"/>
      <c r="E47" s="569"/>
      <c r="F47" s="569"/>
      <c r="G47" s="569"/>
      <c r="H47" s="569"/>
      <c r="I47" s="114"/>
    </row>
    <row r="48" spans="2:20" x14ac:dyDescent="0.25">
      <c r="B48" s="113"/>
      <c r="C48" s="569"/>
      <c r="D48" s="569"/>
      <c r="E48" s="569"/>
      <c r="F48" s="569"/>
      <c r="G48" s="569"/>
      <c r="H48" s="569"/>
      <c r="I48" s="114"/>
      <c r="S48" s="373" t="s">
        <v>183</v>
      </c>
    </row>
    <row r="49" spans="2:30" x14ac:dyDescent="0.25">
      <c r="B49" s="113"/>
      <c r="C49" s="569"/>
      <c r="D49" s="569"/>
      <c r="E49" s="569"/>
      <c r="F49" s="569"/>
      <c r="G49" s="569"/>
      <c r="H49" s="569"/>
      <c r="I49" s="114"/>
    </row>
    <row r="50" spans="2:30" x14ac:dyDescent="0.25">
      <c r="B50" s="113"/>
      <c r="C50" s="569"/>
      <c r="D50" s="569"/>
      <c r="E50" s="569"/>
      <c r="F50" s="569"/>
      <c r="G50" s="569"/>
      <c r="H50" s="569"/>
      <c r="I50" s="114"/>
      <c r="S50" s="373" t="s">
        <v>262</v>
      </c>
    </row>
    <row r="51" spans="2:30" x14ac:dyDescent="0.25">
      <c r="B51" s="113"/>
      <c r="C51" s="361" t="s">
        <v>159</v>
      </c>
      <c r="D51" s="119"/>
      <c r="E51" s="119"/>
      <c r="F51" s="119"/>
      <c r="G51" s="119"/>
      <c r="I51" s="114"/>
      <c r="AD51" s="375" t="s">
        <v>213</v>
      </c>
    </row>
    <row r="52" spans="2:30" x14ac:dyDescent="0.25">
      <c r="B52" s="113"/>
      <c r="C52" s="119"/>
      <c r="D52" s="119"/>
      <c r="E52" s="119"/>
      <c r="F52" s="119"/>
      <c r="G52" s="119"/>
      <c r="I52" s="114"/>
      <c r="S52" s="375" t="s">
        <v>188</v>
      </c>
    </row>
    <row r="53" spans="2:30" x14ac:dyDescent="0.25">
      <c r="B53" s="113"/>
      <c r="C53" s="567" t="s">
        <v>229</v>
      </c>
      <c r="D53" s="567"/>
      <c r="E53" s="567"/>
      <c r="F53" s="567"/>
      <c r="G53" s="567"/>
      <c r="I53" s="114"/>
      <c r="S53" s="375"/>
      <c r="AD53" s="373" t="s">
        <v>214</v>
      </c>
    </row>
    <row r="54" spans="2:30" x14ac:dyDescent="0.25">
      <c r="B54" s="113"/>
      <c r="I54" s="114"/>
      <c r="AD54" s="373" t="s">
        <v>215</v>
      </c>
    </row>
    <row r="55" spans="2:30" x14ac:dyDescent="0.25">
      <c r="B55" s="113"/>
      <c r="C55" s="122"/>
      <c r="D55" s="109" t="s">
        <v>270</v>
      </c>
      <c r="I55" s="114"/>
      <c r="S55" s="373" t="s">
        <v>195</v>
      </c>
      <c r="U55" s="373" t="s">
        <v>208</v>
      </c>
      <c r="AD55" s="373" t="s">
        <v>216</v>
      </c>
    </row>
    <row r="56" spans="2:30" x14ac:dyDescent="0.25">
      <c r="B56" s="113"/>
      <c r="I56" s="114"/>
      <c r="S56" s="373" t="s">
        <v>199</v>
      </c>
      <c r="U56" s="373" t="s">
        <v>194</v>
      </c>
      <c r="AD56" s="373" t="s">
        <v>217</v>
      </c>
    </row>
    <row r="57" spans="2:30" x14ac:dyDescent="0.25">
      <c r="B57" s="113"/>
      <c r="C57" s="123"/>
      <c r="D57" s="568" t="s">
        <v>161</v>
      </c>
      <c r="E57" s="566"/>
      <c r="F57" s="566"/>
      <c r="G57" s="566"/>
      <c r="I57" s="114"/>
      <c r="U57" s="373" t="s">
        <v>196</v>
      </c>
    </row>
    <row r="58" spans="2:30" x14ac:dyDescent="0.25">
      <c r="B58" s="113"/>
      <c r="C58" s="124"/>
      <c r="D58" s="568"/>
      <c r="E58" s="566"/>
      <c r="F58" s="566"/>
      <c r="G58" s="566"/>
      <c r="I58" s="114"/>
      <c r="U58" s="373" t="s">
        <v>197</v>
      </c>
    </row>
    <row r="59" spans="2:30" x14ac:dyDescent="0.25">
      <c r="B59" s="113"/>
      <c r="I59" s="114"/>
      <c r="U59" s="373" t="s">
        <v>198</v>
      </c>
    </row>
    <row r="60" spans="2:30" x14ac:dyDescent="0.25">
      <c r="B60" s="113"/>
      <c r="C60" s="120"/>
      <c r="D60" s="109" t="s">
        <v>162</v>
      </c>
      <c r="I60" s="114"/>
    </row>
    <row r="61" spans="2:30" x14ac:dyDescent="0.25">
      <c r="B61" s="113"/>
      <c r="I61" s="114"/>
    </row>
    <row r="62" spans="2:30" x14ac:dyDescent="0.25">
      <c r="B62" s="113"/>
      <c r="C62" s="256"/>
      <c r="D62" s="109" t="s">
        <v>238</v>
      </c>
      <c r="I62" s="114"/>
    </row>
    <row r="63" spans="2:30" x14ac:dyDescent="0.25">
      <c r="B63" s="113"/>
      <c r="I63" s="114"/>
      <c r="S63" s="555" t="s">
        <v>251</v>
      </c>
    </row>
    <row r="64" spans="2:30" x14ac:dyDescent="0.25">
      <c r="B64" s="113"/>
      <c r="I64" s="114"/>
      <c r="S64" s="374" t="s">
        <v>147</v>
      </c>
    </row>
    <row r="65" spans="2:19" x14ac:dyDescent="0.25">
      <c r="B65" s="113"/>
      <c r="I65" s="114"/>
      <c r="S65" s="374" t="s">
        <v>148</v>
      </c>
    </row>
    <row r="66" spans="2:19" x14ac:dyDescent="0.25">
      <c r="B66" s="113"/>
      <c r="I66" s="114"/>
      <c r="S66" s="374" t="s">
        <v>277</v>
      </c>
    </row>
    <row r="67" spans="2:19" ht="15.75" thickBot="1" x14ac:dyDescent="0.3">
      <c r="B67" s="115"/>
      <c r="C67" s="116"/>
      <c r="D67" s="116"/>
      <c r="E67" s="116"/>
      <c r="F67" s="116"/>
      <c r="G67" s="116"/>
      <c r="H67" s="116"/>
      <c r="I67" s="117"/>
      <c r="S67" s="374"/>
    </row>
    <row r="71" spans="2:19" x14ac:dyDescent="0.25">
      <c r="C71" s="539" t="s">
        <v>283</v>
      </c>
    </row>
    <row r="72" spans="2:19" x14ac:dyDescent="0.25">
      <c r="C72" s="109" t="s">
        <v>284</v>
      </c>
    </row>
    <row r="73" spans="2:19" x14ac:dyDescent="0.25">
      <c r="C73" s="540" t="s">
        <v>285</v>
      </c>
    </row>
    <row r="74" spans="2:19" x14ac:dyDescent="0.25">
      <c r="C74" s="540" t="s">
        <v>286</v>
      </c>
    </row>
    <row r="75" spans="2:19" x14ac:dyDescent="0.25">
      <c r="C75" s="540" t="s">
        <v>287</v>
      </c>
    </row>
    <row r="76" spans="2:19" x14ac:dyDescent="0.25">
      <c r="C76" s="540" t="s">
        <v>294</v>
      </c>
    </row>
    <row r="77" spans="2:19" x14ac:dyDescent="0.25">
      <c r="C77" s="540" t="s">
        <v>293</v>
      </c>
    </row>
    <row r="78" spans="2:19" x14ac:dyDescent="0.25">
      <c r="C78" s="540" t="s">
        <v>295</v>
      </c>
    </row>
    <row r="79" spans="2:19" x14ac:dyDescent="0.25">
      <c r="C79" s="540" t="s">
        <v>296</v>
      </c>
    </row>
    <row r="81" spans="3:3" x14ac:dyDescent="0.25">
      <c r="C81" s="109" t="s">
        <v>300</v>
      </c>
    </row>
    <row r="82" spans="3:3" x14ac:dyDescent="0.25">
      <c r="C82" s="540" t="s">
        <v>297</v>
      </c>
    </row>
    <row r="83" spans="3:3" x14ac:dyDescent="0.25">
      <c r="C83" s="540" t="s">
        <v>298</v>
      </c>
    </row>
    <row r="85" spans="3:3" x14ac:dyDescent="0.25">
      <c r="C85" s="109" t="s">
        <v>301</v>
      </c>
    </row>
    <row r="86" spans="3:3" x14ac:dyDescent="0.25">
      <c r="C86" s="540" t="s">
        <v>302</v>
      </c>
    </row>
  </sheetData>
  <sheetProtection algorithmName="SHA-512" hashValue="p8VD2G1tahHeaBJpBBJD1AjY13EBlMtWoNj5161WyU4YXv3FSwLdwt1YcVApGTKUFpX49Gl6DRWfP7ktZhdEog==" saltValue="mQKXHWGzRHMvWbEMOPZOng==" spinCount="100000" sheet="1" formatCells="0" formatColumns="0" formatRows="0" insertColumns="0" insertRows="0" insertHyperlinks="0" deleteColumns="0" deleteRows="0" sort="0" autoFilter="0" pivotTables="0"/>
  <protectedRanges>
    <protectedRange sqref="S63 S68:S69" name="Folha2"/>
    <protectedRange sqref="S70:S75" name="Folha2_3"/>
    <protectedRange sqref="S76:S78" name="Folha2_5"/>
    <protectedRange sqref="S79" name="Folha2_6"/>
    <protectedRange sqref="S80:S82" name="Folha2_7"/>
    <protectedRange sqref="S83:S85" name="Folha2_8"/>
  </protectedRanges>
  <mergeCells count="5">
    <mergeCell ref="C7:H10"/>
    <mergeCell ref="C53:G53"/>
    <mergeCell ref="D57:G58"/>
    <mergeCell ref="C11:H50"/>
    <mergeCell ref="C6:G6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3D13-7417-4A8D-AC38-7F4879E27255}">
  <dimension ref="A1:U99"/>
  <sheetViews>
    <sheetView topLeftCell="A63" zoomScale="70" zoomScaleNormal="70" workbookViewId="0">
      <selection activeCell="D82" sqref="D82"/>
    </sheetView>
  </sheetViews>
  <sheetFormatPr defaultColWidth="9.140625" defaultRowHeight="15" x14ac:dyDescent="0.25"/>
  <cols>
    <col min="1" max="1" width="5.42578125" style="6" customWidth="1"/>
    <col min="2" max="2" width="8.140625" style="274" customWidth="1"/>
    <col min="3" max="3" width="33.28515625" style="272" customWidth="1"/>
    <col min="4" max="4" width="32.5703125" style="6" customWidth="1"/>
    <col min="5" max="5" width="30" style="6" customWidth="1"/>
    <col min="6" max="6" width="26.7109375" style="6" customWidth="1"/>
    <col min="7" max="7" width="25.5703125" style="6" customWidth="1"/>
    <col min="8" max="8" width="22.7109375" style="6" customWidth="1"/>
    <col min="9" max="9" width="9.42578125" style="6" customWidth="1"/>
    <col min="10" max="10" width="4.7109375" style="6" customWidth="1"/>
    <col min="11" max="11" width="24.85546875" style="376" customWidth="1"/>
    <col min="12" max="12" width="6.85546875" style="376" customWidth="1"/>
    <col min="13" max="13" width="16.140625" style="376" customWidth="1"/>
    <col min="14" max="14" width="18.5703125" style="6" customWidth="1"/>
    <col min="15" max="15" width="56.140625" style="6" customWidth="1"/>
    <col min="16" max="16" width="11.85546875" style="6" customWidth="1"/>
    <col min="17" max="17" width="18.5703125" style="6" customWidth="1"/>
    <col min="18" max="18" width="18.140625" style="6" customWidth="1"/>
    <col min="19" max="19" width="11.140625" style="6" customWidth="1"/>
    <col min="20" max="21" width="9.140625" style="273"/>
    <col min="22" max="22" width="12.85546875" style="6" bestFit="1" customWidth="1"/>
    <col min="23" max="16384" width="9.140625" style="6"/>
  </cols>
  <sheetData>
    <row r="1" spans="2:21" ht="9.6" customHeight="1" x14ac:dyDescent="0.25">
      <c r="B1" s="271"/>
    </row>
    <row r="2" spans="2:21" ht="11.45" customHeight="1" thickBot="1" x14ac:dyDescent="0.3">
      <c r="B2" s="271"/>
    </row>
    <row r="3" spans="2:21" x14ac:dyDescent="0.25">
      <c r="B3" s="8"/>
      <c r="C3" s="9"/>
      <c r="D3" s="10"/>
      <c r="E3" s="10"/>
      <c r="F3" s="10"/>
      <c r="G3" s="10"/>
      <c r="H3" s="10"/>
      <c r="I3" s="11"/>
    </row>
    <row r="4" spans="2:21" x14ac:dyDescent="0.25">
      <c r="B4" s="12"/>
      <c r="C4" s="25"/>
      <c r="D4" s="26"/>
      <c r="E4" s="26"/>
      <c r="F4" s="26"/>
      <c r="G4" s="26"/>
      <c r="H4" s="26"/>
      <c r="I4" s="13"/>
    </row>
    <row r="5" spans="2:21" ht="27.75" customHeight="1" x14ac:dyDescent="0.25">
      <c r="B5" s="12"/>
      <c r="C5" s="25"/>
      <c r="D5" s="33" t="s">
        <v>0</v>
      </c>
      <c r="E5" s="34"/>
      <c r="F5" s="34"/>
      <c r="G5" s="34"/>
      <c r="H5" s="387"/>
      <c r="I5" s="13"/>
    </row>
    <row r="6" spans="2:21" ht="22.5" customHeight="1" x14ac:dyDescent="0.25">
      <c r="B6" s="12"/>
      <c r="C6" s="25"/>
      <c r="D6" s="118" t="s">
        <v>1</v>
      </c>
      <c r="E6" s="262"/>
      <c r="F6" s="263"/>
      <c r="G6" s="263"/>
      <c r="H6" s="468"/>
      <c r="I6" s="13"/>
    </row>
    <row r="7" spans="2:21" ht="23.25" customHeight="1" x14ac:dyDescent="0.25">
      <c r="B7" s="12"/>
      <c r="C7" s="25"/>
      <c r="D7" s="118" t="s">
        <v>2</v>
      </c>
      <c r="E7" s="264"/>
      <c r="F7" s="265"/>
      <c r="G7" s="265"/>
      <c r="H7" s="469"/>
      <c r="I7" s="13"/>
    </row>
    <row r="8" spans="2:21" x14ac:dyDescent="0.25">
      <c r="B8" s="12"/>
      <c r="C8" s="25"/>
      <c r="E8" s="26"/>
      <c r="F8" s="26"/>
      <c r="G8" s="26"/>
      <c r="H8" s="26"/>
      <c r="I8" s="13"/>
    </row>
    <row r="9" spans="2:21" s="1" customFormat="1" ht="15.75" thickBot="1" x14ac:dyDescent="0.3">
      <c r="B9" s="14"/>
      <c r="C9" s="15"/>
      <c r="D9" s="4"/>
      <c r="E9" s="4"/>
      <c r="F9" s="16"/>
      <c r="G9" s="16"/>
      <c r="H9" s="17"/>
      <c r="I9" s="5"/>
      <c r="J9" s="2"/>
      <c r="K9" s="377"/>
      <c r="L9" s="377"/>
      <c r="M9" s="378"/>
      <c r="N9" s="3"/>
    </row>
    <row r="10" spans="2:21" ht="15.75" thickBot="1" x14ac:dyDescent="0.3"/>
    <row r="11" spans="2:21" ht="17.25" customHeight="1" x14ac:dyDescent="0.25">
      <c r="B11" s="575" t="s">
        <v>271</v>
      </c>
      <c r="C11" s="576"/>
      <c r="D11" s="576"/>
      <c r="E11" s="576"/>
      <c r="F11" s="576"/>
      <c r="G11" s="576"/>
      <c r="H11" s="576"/>
      <c r="I11" s="577"/>
    </row>
    <row r="12" spans="2:21" ht="87.75" customHeight="1" thickBot="1" x14ac:dyDescent="0.3">
      <c r="B12" s="578"/>
      <c r="C12" s="579"/>
      <c r="D12" s="579"/>
      <c r="E12" s="579"/>
      <c r="F12" s="579"/>
      <c r="G12" s="579"/>
      <c r="H12" s="579"/>
      <c r="I12" s="580"/>
    </row>
    <row r="13" spans="2:21" ht="15.75" thickBot="1" x14ac:dyDescent="0.3"/>
    <row r="14" spans="2:21" ht="18" customHeight="1" x14ac:dyDescent="0.25">
      <c r="B14" s="275"/>
      <c r="C14" s="276"/>
      <c r="D14" s="277"/>
      <c r="E14" s="277"/>
      <c r="F14" s="277"/>
      <c r="G14" s="277"/>
      <c r="H14" s="277"/>
      <c r="I14" s="278"/>
      <c r="T14" s="6"/>
      <c r="U14" s="6"/>
    </row>
    <row r="15" spans="2:21" ht="32.25" customHeight="1" x14ac:dyDescent="0.25">
      <c r="B15" s="279"/>
      <c r="C15" s="31" t="s">
        <v>227</v>
      </c>
      <c r="I15" s="280"/>
      <c r="T15" s="6"/>
      <c r="U15" s="6"/>
    </row>
    <row r="16" spans="2:21" ht="18" customHeight="1" x14ac:dyDescent="0.25">
      <c r="B16" s="279"/>
      <c r="I16" s="280"/>
    </row>
    <row r="17" spans="1:21" ht="5.25" customHeight="1" x14ac:dyDescent="0.25">
      <c r="B17" s="281"/>
      <c r="C17" s="30"/>
      <c r="D17" s="30"/>
      <c r="E17" s="30"/>
      <c r="F17" s="30"/>
      <c r="G17" s="30"/>
      <c r="H17" s="30"/>
      <c r="I17" s="280"/>
      <c r="T17" s="6"/>
      <c r="U17" s="6"/>
    </row>
    <row r="18" spans="1:21" ht="18" customHeight="1" x14ac:dyDescent="0.25">
      <c r="B18" s="281"/>
      <c r="C18" s="574" t="s">
        <v>19</v>
      </c>
      <c r="D18" s="574"/>
      <c r="E18" s="574"/>
      <c r="F18" s="574"/>
      <c r="G18" s="574"/>
      <c r="H18" s="574"/>
      <c r="I18" s="280"/>
      <c r="T18" s="6"/>
      <c r="U18" s="6"/>
    </row>
    <row r="19" spans="1:21" s="283" customFormat="1" ht="18" customHeight="1" x14ac:dyDescent="0.25">
      <c r="A19" s="6"/>
      <c r="B19" s="281"/>
      <c r="C19" s="30"/>
      <c r="D19" s="30"/>
      <c r="E19" s="30"/>
      <c r="F19" s="30"/>
      <c r="G19" s="30"/>
      <c r="H19" s="30"/>
      <c r="I19" s="282"/>
      <c r="J19" s="6"/>
      <c r="K19" s="376"/>
      <c r="L19" s="376"/>
      <c r="M19" s="376"/>
      <c r="N19" s="6"/>
      <c r="O19" s="6"/>
      <c r="P19" s="6"/>
      <c r="Q19" s="6"/>
    </row>
    <row r="20" spans="1:21" ht="34.5" customHeight="1" x14ac:dyDescent="0.25">
      <c r="B20" s="281"/>
      <c r="C20" s="36" t="s">
        <v>3</v>
      </c>
      <c r="D20" s="465"/>
      <c r="E20" s="581"/>
      <c r="F20" s="582"/>
      <c r="G20" s="582"/>
      <c r="H20" s="285"/>
      <c r="I20" s="280"/>
      <c r="T20" s="6"/>
      <c r="U20" s="6"/>
    </row>
    <row r="21" spans="1:21" ht="22.5" customHeight="1" x14ac:dyDescent="0.25">
      <c r="B21" s="281"/>
      <c r="C21" s="36" t="s">
        <v>4</v>
      </c>
      <c r="D21" s="466"/>
      <c r="E21" s="284"/>
      <c r="F21" s="286"/>
      <c r="I21" s="280"/>
      <c r="T21" s="6"/>
      <c r="U21" s="6"/>
    </row>
    <row r="22" spans="1:21" ht="27.75" customHeight="1" x14ac:dyDescent="0.25">
      <c r="B22" s="281"/>
      <c r="C22" s="36" t="s">
        <v>67</v>
      </c>
      <c r="D22" s="424"/>
      <c r="E22" s="284"/>
      <c r="F22" s="286"/>
      <c r="G22" s="285"/>
      <c r="I22" s="280"/>
      <c r="J22" s="6" t="s">
        <v>61</v>
      </c>
      <c r="T22" s="6"/>
      <c r="U22" s="6"/>
    </row>
    <row r="23" spans="1:21" ht="24" customHeight="1" x14ac:dyDescent="0.25">
      <c r="B23" s="281"/>
      <c r="C23" s="36" t="s">
        <v>127</v>
      </c>
      <c r="D23" s="425"/>
      <c r="E23" s="285"/>
      <c r="F23" s="286"/>
      <c r="G23" s="285"/>
      <c r="I23" s="280"/>
      <c r="T23" s="6"/>
      <c r="U23" s="6"/>
    </row>
    <row r="24" spans="1:21" ht="18" customHeight="1" x14ac:dyDescent="0.25">
      <c r="B24" s="281"/>
      <c r="I24" s="280"/>
      <c r="T24" s="6"/>
      <c r="U24" s="6"/>
    </row>
    <row r="25" spans="1:21" ht="18" customHeight="1" x14ac:dyDescent="0.25">
      <c r="B25" s="281"/>
      <c r="C25" s="574" t="s">
        <v>68</v>
      </c>
      <c r="D25" s="574"/>
      <c r="E25" s="574"/>
      <c r="F25" s="35"/>
      <c r="G25" s="35"/>
      <c r="H25" s="35"/>
      <c r="I25" s="280"/>
      <c r="T25" s="6"/>
      <c r="U25" s="6"/>
    </row>
    <row r="26" spans="1:21" ht="21.6" customHeight="1" x14ac:dyDescent="0.25">
      <c r="B26" s="281"/>
      <c r="C26" s="29"/>
      <c r="E26" s="27"/>
      <c r="F26" s="32"/>
      <c r="G26" s="32"/>
      <c r="H26" s="32"/>
      <c r="I26" s="280"/>
      <c r="T26" s="6"/>
      <c r="U26" s="6"/>
    </row>
    <row r="27" spans="1:21" ht="63" customHeight="1" x14ac:dyDescent="0.25">
      <c r="B27" s="281"/>
      <c r="C27" s="154" t="s">
        <v>124</v>
      </c>
      <c r="D27" s="154" t="s">
        <v>123</v>
      </c>
      <c r="E27" s="154" t="s">
        <v>122</v>
      </c>
      <c r="F27" s="154" t="s">
        <v>241</v>
      </c>
      <c r="G27" s="154" t="s">
        <v>7</v>
      </c>
      <c r="H27" s="432"/>
      <c r="I27" s="433"/>
      <c r="T27" s="6"/>
      <c r="U27" s="6"/>
    </row>
    <row r="28" spans="1:21" ht="34.5" customHeight="1" x14ac:dyDescent="0.25">
      <c r="B28" s="281"/>
      <c r="C28" s="431">
        <f>+D28*$D$22</f>
        <v>0</v>
      </c>
      <c r="D28" s="431">
        <f>E28+F28-G28</f>
        <v>0</v>
      </c>
      <c r="E28" s="422"/>
      <c r="F28" s="422"/>
      <c r="G28" s="422"/>
      <c r="H28" s="432"/>
      <c r="I28" s="433"/>
      <c r="T28" s="6"/>
      <c r="U28" s="6"/>
    </row>
    <row r="29" spans="1:21" ht="21.6" customHeight="1" x14ac:dyDescent="0.25">
      <c r="B29" s="281"/>
      <c r="C29" s="434"/>
      <c r="D29" s="37"/>
      <c r="E29" s="32"/>
      <c r="F29" s="28"/>
      <c r="G29" s="28"/>
      <c r="H29" s="28"/>
      <c r="I29" s="433"/>
      <c r="T29" s="6"/>
      <c r="U29" s="6"/>
    </row>
    <row r="30" spans="1:21" ht="40.5" customHeight="1" x14ac:dyDescent="0.25">
      <c r="B30" s="281"/>
      <c r="C30" s="295" t="s">
        <v>272</v>
      </c>
      <c r="D30" s="449"/>
      <c r="E30" s="432"/>
      <c r="F30" s="38"/>
      <c r="G30" s="432"/>
      <c r="H30" s="28"/>
      <c r="I30" s="433"/>
      <c r="T30" s="6"/>
      <c r="U30" s="6"/>
    </row>
    <row r="31" spans="1:21" ht="21.6" customHeight="1" x14ac:dyDescent="0.25">
      <c r="B31" s="281"/>
      <c r="C31" s="434" t="s">
        <v>5</v>
      </c>
      <c r="D31" s="432"/>
      <c r="E31" s="32"/>
      <c r="F31" s="28"/>
      <c r="G31" s="28"/>
      <c r="H31" s="28"/>
      <c r="I31" s="433"/>
      <c r="T31" s="6"/>
      <c r="U31" s="6"/>
    </row>
    <row r="32" spans="1:21" ht="36" customHeight="1" x14ac:dyDescent="0.25">
      <c r="B32" s="281"/>
      <c r="C32" s="503" t="s">
        <v>273</v>
      </c>
      <c r="D32" s="480">
        <f>((VLOOKUP($D$34,'6. FatConv'!A13:J23,10,FALSE)*D35)+(VLOOKUP($E$34,'6. FatConv'!A13:J23,10,FALSE)*E35)+(VLOOKUP($F$34,'6. FatConv'!A13:J23,10,FALSE)*F35)+(VLOOKUP($G$34,'6. FatConv'!A13:J23,10,FALSE)*G35)+(VLOOKUP($H$34,'6. FatConv'!A13:J23,10,FALSE)*H35))/1000</f>
        <v>0</v>
      </c>
      <c r="E32" s="504"/>
      <c r="F32" s="504"/>
      <c r="G32" s="504"/>
      <c r="H32" s="505"/>
      <c r="I32" s="433"/>
      <c r="K32" s="506"/>
      <c r="T32" s="6"/>
      <c r="U32" s="6"/>
    </row>
    <row r="33" spans="1:21" ht="3" customHeight="1" x14ac:dyDescent="0.25">
      <c r="B33" s="281"/>
      <c r="C33" s="436"/>
      <c r="D33" s="432"/>
      <c r="E33" s="435"/>
      <c r="F33" s="7"/>
      <c r="G33" s="7"/>
      <c r="H33" s="7"/>
      <c r="I33" s="433"/>
      <c r="T33" s="6"/>
      <c r="U33" s="6"/>
    </row>
    <row r="34" spans="1:21" ht="45" customHeight="1" x14ac:dyDescent="0.25">
      <c r="B34" s="281"/>
      <c r="C34" s="437" t="s">
        <v>9</v>
      </c>
      <c r="D34" s="437" t="s">
        <v>10</v>
      </c>
      <c r="E34" s="437" t="s">
        <v>11</v>
      </c>
      <c r="F34" s="438" t="s">
        <v>12</v>
      </c>
      <c r="G34" s="438" t="s">
        <v>13</v>
      </c>
      <c r="H34" s="438" t="s">
        <v>14</v>
      </c>
      <c r="I34" s="439"/>
      <c r="K34" s="197" t="s">
        <v>6</v>
      </c>
      <c r="L34" s="379" t="s">
        <v>7</v>
      </c>
      <c r="M34" s="197" t="s">
        <v>8</v>
      </c>
      <c r="T34" s="6"/>
      <c r="U34" s="6"/>
    </row>
    <row r="35" spans="1:21" ht="37.5" customHeight="1" x14ac:dyDescent="0.25">
      <c r="B35" s="281"/>
      <c r="C35" s="295" t="s">
        <v>17</v>
      </c>
      <c r="D35" s="440"/>
      <c r="E35" s="440"/>
      <c r="F35" s="440"/>
      <c r="G35" s="440"/>
      <c r="H35" s="440"/>
      <c r="I35" s="441"/>
      <c r="T35" s="6"/>
      <c r="U35" s="6"/>
    </row>
    <row r="36" spans="1:21" ht="28.5" customHeight="1" x14ac:dyDescent="0.25">
      <c r="B36" s="281"/>
      <c r="C36" s="295" t="s">
        <v>18</v>
      </c>
      <c r="D36" s="583">
        <f>+SUM(D35:H35)</f>
        <v>0</v>
      </c>
      <c r="E36" s="584"/>
      <c r="F36" s="584"/>
      <c r="G36" s="584"/>
      <c r="H36" s="585"/>
      <c r="I36" s="442"/>
      <c r="T36" s="6"/>
      <c r="U36" s="6"/>
    </row>
    <row r="37" spans="1:21" ht="21" customHeight="1" x14ac:dyDescent="0.25">
      <c r="B37" s="279"/>
      <c r="C37" s="432"/>
      <c r="D37" s="432"/>
      <c r="E37" s="432"/>
      <c r="F37" s="432"/>
      <c r="G37" s="432"/>
      <c r="H37" s="432"/>
      <c r="I37" s="442"/>
    </row>
    <row r="38" spans="1:21" ht="21" customHeight="1" x14ac:dyDescent="0.25">
      <c r="B38" s="279"/>
      <c r="C38" s="436"/>
      <c r="D38" s="436"/>
      <c r="E38" s="436"/>
      <c r="F38" s="436"/>
      <c r="G38" s="443"/>
      <c r="H38" s="444"/>
      <c r="I38" s="433"/>
      <c r="T38" s="6"/>
      <c r="U38" s="6"/>
    </row>
    <row r="39" spans="1:21" ht="21" customHeight="1" x14ac:dyDescent="0.25">
      <c r="B39" s="279"/>
      <c r="C39" s="436"/>
      <c r="D39" s="432"/>
      <c r="E39" s="432"/>
      <c r="F39" s="432"/>
      <c r="G39" s="432"/>
      <c r="H39" s="432"/>
      <c r="I39" s="433"/>
      <c r="T39" s="6"/>
      <c r="U39" s="6"/>
    </row>
    <row r="40" spans="1:21" ht="22.5" customHeight="1" x14ac:dyDescent="0.25">
      <c r="B40" s="281"/>
      <c r="C40" s="586" t="s">
        <v>274</v>
      </c>
      <c r="D40" s="586"/>
      <c r="E40" s="586"/>
      <c r="F40" s="586"/>
      <c r="G40" s="586"/>
      <c r="H40" s="586"/>
      <c r="I40" s="433"/>
      <c r="T40" s="6"/>
      <c r="U40" s="6"/>
    </row>
    <row r="41" spans="1:21" ht="12.75" customHeight="1" x14ac:dyDescent="0.25">
      <c r="B41" s="281"/>
      <c r="C41" s="445"/>
      <c r="D41" s="445"/>
      <c r="E41" s="445"/>
      <c r="F41" s="445"/>
      <c r="G41" s="445"/>
      <c r="H41" s="445"/>
      <c r="I41" s="433"/>
      <c r="T41" s="6"/>
      <c r="U41" s="6"/>
    </row>
    <row r="42" spans="1:21" ht="39.75" customHeight="1" x14ac:dyDescent="0.25">
      <c r="B42" s="281"/>
      <c r="C42" s="295" t="s">
        <v>160</v>
      </c>
      <c r="D42" s="422"/>
      <c r="E42" s="446"/>
      <c r="F42" s="447"/>
      <c r="G42" s="446"/>
      <c r="H42" s="432"/>
      <c r="I42" s="433"/>
      <c r="T42" s="6"/>
      <c r="U42" s="6"/>
    </row>
    <row r="43" spans="1:21" ht="22.5" customHeight="1" x14ac:dyDescent="0.25">
      <c r="B43" s="281"/>
      <c r="C43" s="434"/>
      <c r="D43" s="432"/>
      <c r="E43" s="432"/>
      <c r="F43" s="432"/>
      <c r="G43" s="432"/>
      <c r="H43" s="432"/>
      <c r="I43" s="433"/>
      <c r="T43" s="6"/>
      <c r="U43" s="6"/>
    </row>
    <row r="44" spans="1:21" ht="21.6" customHeight="1" x14ac:dyDescent="0.25">
      <c r="B44" s="281"/>
      <c r="C44" s="434"/>
      <c r="D44" s="432"/>
      <c r="E44" s="435"/>
      <c r="F44" s="432"/>
      <c r="G44" s="432"/>
      <c r="H44" s="432"/>
      <c r="I44" s="433"/>
      <c r="T44" s="6"/>
      <c r="U44" s="6"/>
    </row>
    <row r="45" spans="1:21" ht="57.6" customHeight="1" x14ac:dyDescent="0.25">
      <c r="B45" s="281"/>
      <c r="C45" s="154" t="s">
        <v>124</v>
      </c>
      <c r="D45" s="154" t="s">
        <v>123</v>
      </c>
      <c r="E45" s="154" t="s">
        <v>122</v>
      </c>
      <c r="F45" s="154" t="s">
        <v>241</v>
      </c>
      <c r="G45" s="154" t="s">
        <v>7</v>
      </c>
      <c r="H45" s="432"/>
      <c r="I45" s="433"/>
      <c r="T45" s="6"/>
      <c r="U45" s="6"/>
    </row>
    <row r="46" spans="1:21" ht="35.25" customHeight="1" x14ac:dyDescent="0.25">
      <c r="B46" s="281"/>
      <c r="C46" s="431">
        <f>+D46*$D$22</f>
        <v>0</v>
      </c>
      <c r="D46" s="431">
        <f>E46+F46-G46</f>
        <v>0</v>
      </c>
      <c r="E46" s="422"/>
      <c r="F46" s="422"/>
      <c r="G46" s="422"/>
      <c r="H46" s="432"/>
      <c r="I46" s="433"/>
      <c r="T46" s="6"/>
      <c r="U46" s="6"/>
    </row>
    <row r="47" spans="1:21" ht="21.6" customHeight="1" x14ac:dyDescent="0.25">
      <c r="B47" s="281"/>
      <c r="C47" s="434"/>
      <c r="D47" s="432"/>
      <c r="E47" s="32"/>
      <c r="F47" s="28"/>
      <c r="G47" s="32"/>
      <c r="H47" s="432"/>
      <c r="I47" s="433"/>
      <c r="T47" s="6"/>
      <c r="U47" s="6"/>
    </row>
    <row r="48" spans="1:21" ht="54" customHeight="1" x14ac:dyDescent="0.25">
      <c r="A48" s="274"/>
      <c r="B48" s="281"/>
      <c r="C48" s="295" t="s">
        <v>272</v>
      </c>
      <c r="D48" s="449"/>
      <c r="E48" s="91"/>
      <c r="F48" s="432"/>
      <c r="G48" s="32"/>
      <c r="H48" s="28"/>
      <c r="I48" s="433"/>
      <c r="T48" s="6"/>
      <c r="U48" s="6"/>
    </row>
    <row r="49" spans="1:21" ht="21.6" customHeight="1" x14ac:dyDescent="0.25">
      <c r="B49" s="281"/>
      <c r="C49" s="434" t="s">
        <v>5</v>
      </c>
      <c r="D49" s="450"/>
      <c r="E49" s="32"/>
      <c r="F49" s="28"/>
      <c r="G49" s="28"/>
      <c r="H49" s="28"/>
      <c r="I49" s="433"/>
      <c r="T49" s="6"/>
      <c r="U49" s="6"/>
    </row>
    <row r="50" spans="1:21" ht="36.75" customHeight="1" x14ac:dyDescent="0.25">
      <c r="B50" s="281"/>
      <c r="C50" s="503" t="s">
        <v>273</v>
      </c>
      <c r="D50" s="587">
        <f>((VLOOKUP($D$52,'6. FatConv'!A13:J23,10,FALSE)*D53)+(VLOOKUP($E$52,'6. FatConv'!A13:J23,10,FALSE)*E53)+(VLOOKUP($F$52,'6. FatConv'!A13:J23,10,FALSE)*F53)+(VLOOKUP($G$52,'6. FatConv'!A13:J23,10,FALSE)*G53)+(VLOOKUP($H$52,'6. FatConv'!A13:J23,10,FALSE)*H53))/1000</f>
        <v>0</v>
      </c>
      <c r="E50" s="588"/>
      <c r="F50" s="588"/>
      <c r="G50" s="588"/>
      <c r="H50" s="589"/>
      <c r="I50" s="433"/>
      <c r="K50" s="506"/>
      <c r="T50" s="6"/>
      <c r="U50" s="6"/>
    </row>
    <row r="51" spans="1:21" ht="3.75" customHeight="1" x14ac:dyDescent="0.25">
      <c r="B51" s="281"/>
      <c r="C51" s="434"/>
      <c r="D51" s="432"/>
      <c r="E51" s="435"/>
      <c r="F51" s="7"/>
      <c r="G51" s="7"/>
      <c r="H51" s="7"/>
      <c r="I51" s="433"/>
      <c r="T51" s="6"/>
      <c r="U51" s="6"/>
    </row>
    <row r="52" spans="1:21" ht="45" customHeight="1" x14ac:dyDescent="0.25">
      <c r="B52" s="281"/>
      <c r="C52" s="448" t="s">
        <v>9</v>
      </c>
      <c r="D52" s="437" t="s">
        <v>10</v>
      </c>
      <c r="E52" s="437" t="s">
        <v>11</v>
      </c>
      <c r="F52" s="438" t="s">
        <v>12</v>
      </c>
      <c r="G52" s="438" t="s">
        <v>13</v>
      </c>
      <c r="H52" s="438" t="s">
        <v>14</v>
      </c>
      <c r="I52" s="439"/>
      <c r="T52" s="6"/>
      <c r="U52" s="6"/>
    </row>
    <row r="53" spans="1:21" ht="41.25" customHeight="1" x14ac:dyDescent="0.25">
      <c r="B53" s="281"/>
      <c r="C53" s="295" t="s">
        <v>17</v>
      </c>
      <c r="D53" s="449"/>
      <c r="E53" s="449"/>
      <c r="F53" s="449"/>
      <c r="G53" s="449"/>
      <c r="H53" s="440"/>
      <c r="I53" s="441"/>
      <c r="J53" s="287"/>
      <c r="T53" s="6"/>
      <c r="U53" s="6"/>
    </row>
    <row r="54" spans="1:21" ht="28.5" customHeight="1" x14ac:dyDescent="0.25">
      <c r="B54" s="281"/>
      <c r="C54" s="295" t="s">
        <v>18</v>
      </c>
      <c r="D54" s="583">
        <f>+SUM(D53:H53)</f>
        <v>0</v>
      </c>
      <c r="E54" s="584"/>
      <c r="F54" s="584"/>
      <c r="G54" s="584"/>
      <c r="H54" s="585"/>
      <c r="I54" s="442"/>
      <c r="T54" s="6"/>
      <c r="U54" s="6"/>
    </row>
    <row r="55" spans="1:21" ht="18.75" customHeight="1" x14ac:dyDescent="0.25">
      <c r="A55" s="274"/>
      <c r="B55" s="279"/>
      <c r="C55" s="432"/>
      <c r="D55" s="432"/>
      <c r="E55" s="432"/>
      <c r="F55" s="432"/>
      <c r="G55" s="432"/>
      <c r="H55" s="432"/>
      <c r="I55" s="442"/>
    </row>
    <row r="56" spans="1:21" ht="17.100000000000001" customHeight="1" x14ac:dyDescent="0.25">
      <c r="B56" s="279"/>
      <c r="C56" s="436"/>
      <c r="D56" s="450"/>
      <c r="E56" s="432"/>
      <c r="F56" s="432"/>
      <c r="G56" s="432"/>
      <c r="H56" s="432"/>
      <c r="I56" s="433"/>
    </row>
    <row r="57" spans="1:21" ht="17.100000000000001" customHeight="1" x14ac:dyDescent="0.25">
      <c r="B57" s="279"/>
      <c r="C57" s="436"/>
      <c r="D57" s="432"/>
      <c r="E57" s="432"/>
      <c r="F57" s="432"/>
      <c r="G57" s="432"/>
      <c r="H57" s="432"/>
      <c r="I57" s="433"/>
    </row>
    <row r="58" spans="1:21" x14ac:dyDescent="0.25">
      <c r="B58" s="279"/>
      <c r="C58" s="571" t="s">
        <v>65</v>
      </c>
      <c r="D58" s="572"/>
      <c r="E58" s="572"/>
      <c r="F58" s="572"/>
      <c r="G58" s="573"/>
      <c r="H58" s="432"/>
      <c r="I58" s="433"/>
    </row>
    <row r="59" spans="1:21" ht="20.25" customHeight="1" x14ac:dyDescent="0.25">
      <c r="B59" s="279"/>
      <c r="C59" s="451" t="s">
        <v>120</v>
      </c>
      <c r="D59" s="463"/>
      <c r="E59" s="432"/>
      <c r="F59" s="451" t="s">
        <v>14</v>
      </c>
      <c r="G59" s="463"/>
      <c r="H59" s="432"/>
      <c r="I59" s="433"/>
    </row>
    <row r="60" spans="1:21" ht="20.25" customHeight="1" x14ac:dyDescent="0.25">
      <c r="B60" s="279"/>
      <c r="C60" s="452" t="s">
        <v>121</v>
      </c>
      <c r="D60" s="449"/>
      <c r="E60" s="432"/>
      <c r="F60" s="452"/>
      <c r="G60" s="464"/>
      <c r="H60" s="432"/>
      <c r="I60" s="433"/>
    </row>
    <row r="61" spans="1:21" ht="20.25" customHeight="1" x14ac:dyDescent="0.25">
      <c r="B61" s="279"/>
      <c r="C61" s="452" t="s">
        <v>13</v>
      </c>
      <c r="D61" s="449"/>
      <c r="E61" s="432"/>
      <c r="F61" s="452"/>
      <c r="G61" s="464"/>
      <c r="H61" s="432"/>
      <c r="I61" s="433"/>
    </row>
    <row r="62" spans="1:21" ht="24.6" customHeight="1" x14ac:dyDescent="0.25">
      <c r="B62" s="279"/>
      <c r="C62" s="436"/>
      <c r="D62" s="432"/>
      <c r="E62" s="432"/>
      <c r="F62" s="432"/>
      <c r="G62" s="432"/>
      <c r="H62" s="432"/>
      <c r="I62" s="433"/>
    </row>
    <row r="63" spans="1:21" ht="15.75" thickBot="1" x14ac:dyDescent="0.3">
      <c r="B63" s="279"/>
      <c r="C63" s="453"/>
      <c r="D63" s="444"/>
      <c r="E63" s="444"/>
      <c r="F63" s="432"/>
      <c r="G63" s="432"/>
      <c r="H63" s="432"/>
      <c r="I63" s="433"/>
    </row>
    <row r="64" spans="1:21" ht="44.25" customHeight="1" thickBot="1" x14ac:dyDescent="0.3">
      <c r="B64" s="279"/>
      <c r="C64" s="597" t="s">
        <v>66</v>
      </c>
      <c r="D64" s="598"/>
      <c r="E64" s="595" t="str">
        <f>IF(LEFT(E65,6)="cumpre","Cumpre","")</f>
        <v/>
      </c>
      <c r="F64" s="596"/>
      <c r="G64" s="432"/>
      <c r="H64" s="432"/>
      <c r="I64" s="433"/>
    </row>
    <row r="65" spans="2:21" ht="42.75" customHeight="1" x14ac:dyDescent="0.25">
      <c r="B65" s="279"/>
      <c r="C65" s="454" t="s">
        <v>62</v>
      </c>
      <c r="D65" s="461" t="str">
        <f>IFERROR((D28-D46)/D28,"")</f>
        <v/>
      </c>
      <c r="E65" s="591" t="str">
        <f>IF(AND(D65="",D66=""),"Falta preencher a informação necessária para aferir o cumprimento",IF(AND(D65&gt;=30%,D66&gt;=30%),"Cumpre, uma vez que os critérios de redução do consumo de energia primária e das emissões de GEE são maiores ou iguais a 30%",IF(D65&gt;=30%," Cumpre, uma vez que o critério de redução do consumo de energia primária é maior ou igual a 30%",IF(D66&gt;=30%,"Cumpre, uma vez que o critério de redução das emissões de GEE é maior ou igual a 30%",IF(AND(D65&lt;30%,D66=""),"Falta preencher informação para aferir o cumprimento relativo à redução de emissões de GEE",IF(AND(D66&lt;30%,D65=""),"Falta preencher informação para aferir o cumprimento relativo à redução de consumo de energia primária","não cumpre"))))))</f>
        <v>Falta preencher a informação necessária para aferir o cumprimento</v>
      </c>
      <c r="F65" s="592"/>
      <c r="G65" s="455"/>
      <c r="H65" s="432"/>
      <c r="I65" s="433"/>
    </row>
    <row r="66" spans="2:21" ht="41.25" customHeight="1" thickBot="1" x14ac:dyDescent="0.3">
      <c r="B66" s="279"/>
      <c r="C66" s="456" t="s">
        <v>63</v>
      </c>
      <c r="D66" s="462" t="str">
        <f>IFERROR((D32-D50)/D32,"")</f>
        <v/>
      </c>
      <c r="E66" s="593"/>
      <c r="F66" s="594"/>
      <c r="G66" s="455"/>
      <c r="H66" s="432"/>
      <c r="I66" s="433"/>
    </row>
    <row r="67" spans="2:21" ht="16.5" customHeight="1" x14ac:dyDescent="0.25">
      <c r="B67" s="279"/>
      <c r="C67" s="457"/>
      <c r="D67" s="432"/>
      <c r="E67" s="432"/>
      <c r="F67" s="432"/>
      <c r="G67" s="432"/>
      <c r="H67" s="432"/>
      <c r="I67" s="433"/>
    </row>
    <row r="68" spans="2:21" x14ac:dyDescent="0.25">
      <c r="B68" s="279"/>
      <c r="C68" s="457"/>
      <c r="D68" s="432"/>
      <c r="E68" s="432"/>
      <c r="F68" s="432"/>
      <c r="G68" s="432"/>
      <c r="H68" s="432"/>
      <c r="I68" s="433"/>
    </row>
    <row r="69" spans="2:21" ht="15.75" thickBot="1" x14ac:dyDescent="0.3">
      <c r="B69" s="289"/>
      <c r="C69" s="458"/>
      <c r="D69" s="459"/>
      <c r="E69" s="459"/>
      <c r="F69" s="459"/>
      <c r="G69" s="459"/>
      <c r="H69" s="459"/>
      <c r="I69" s="460"/>
    </row>
    <row r="70" spans="2:21" ht="15.75" thickBot="1" x14ac:dyDescent="0.3">
      <c r="C70" s="288"/>
    </row>
    <row r="71" spans="2:21" x14ac:dyDescent="0.25">
      <c r="B71" s="275"/>
      <c r="C71" s="293"/>
      <c r="D71" s="277"/>
      <c r="E71" s="277"/>
      <c r="F71" s="277"/>
      <c r="G71" s="277"/>
      <c r="H71" s="277"/>
      <c r="I71" s="278"/>
    </row>
    <row r="72" spans="2:21" ht="29.25" customHeight="1" x14ac:dyDescent="0.25">
      <c r="B72" s="281"/>
      <c r="C72" s="574" t="s">
        <v>228</v>
      </c>
      <c r="D72" s="574"/>
      <c r="E72" s="574"/>
      <c r="F72" s="574"/>
      <c r="G72" s="574"/>
      <c r="H72" s="574"/>
      <c r="I72" s="280"/>
      <c r="T72" s="6"/>
      <c r="U72" s="6"/>
    </row>
    <row r="73" spans="2:21" ht="18" customHeight="1" x14ac:dyDescent="0.25">
      <c r="B73" s="294"/>
      <c r="C73" s="6"/>
      <c r="F73" s="93"/>
      <c r="G73" s="93"/>
      <c r="H73" s="93"/>
      <c r="I73" s="280"/>
      <c r="T73" s="6"/>
      <c r="U73" s="6"/>
    </row>
    <row r="74" spans="2:21" ht="52.5" customHeight="1" x14ac:dyDescent="0.25">
      <c r="B74" s="281"/>
      <c r="C74" s="295" t="s">
        <v>151</v>
      </c>
      <c r="D74" s="424"/>
      <c r="F74" s="93"/>
      <c r="G74" s="93"/>
      <c r="H74" s="93"/>
      <c r="I74" s="280"/>
      <c r="T74" s="6"/>
      <c r="U74" s="6"/>
    </row>
    <row r="75" spans="2:21" ht="47.25" customHeight="1" x14ac:dyDescent="0.25">
      <c r="B75" s="281"/>
      <c r="C75" s="295" t="s">
        <v>150</v>
      </c>
      <c r="D75" s="424"/>
      <c r="I75" s="280"/>
      <c r="T75" s="6"/>
      <c r="U75" s="6"/>
    </row>
    <row r="76" spans="2:21" ht="15.75" thickBot="1" x14ac:dyDescent="0.3">
      <c r="B76" s="289"/>
      <c r="C76" s="290"/>
      <c r="D76" s="291"/>
      <c r="E76" s="291"/>
      <c r="F76" s="291"/>
      <c r="G76" s="291"/>
      <c r="H76" s="291"/>
      <c r="I76" s="292"/>
    </row>
    <row r="77" spans="2:21" ht="15.75" thickBot="1" x14ac:dyDescent="0.3"/>
    <row r="78" spans="2:21" x14ac:dyDescent="0.25">
      <c r="B78" s="275"/>
      <c r="C78" s="276"/>
      <c r="D78" s="277"/>
      <c r="E78" s="277"/>
      <c r="F78" s="277"/>
      <c r="G78" s="277"/>
      <c r="H78" s="277"/>
      <c r="I78" s="278"/>
    </row>
    <row r="79" spans="2:21" ht="36" customHeight="1" x14ac:dyDescent="0.25">
      <c r="B79" s="279"/>
      <c r="C79" s="590" t="s">
        <v>245</v>
      </c>
      <c r="D79" s="590"/>
      <c r="E79" s="590"/>
      <c r="F79" s="329"/>
      <c r="G79" s="193"/>
      <c r="H79" s="193"/>
      <c r="I79" s="114"/>
      <c r="K79" s="373"/>
    </row>
    <row r="80" spans="2:21" x14ac:dyDescent="0.25">
      <c r="B80" s="279"/>
      <c r="C80" s="109"/>
      <c r="D80" s="109"/>
      <c r="E80" s="109"/>
      <c r="F80" s="109"/>
      <c r="G80" s="109"/>
      <c r="H80" s="109"/>
      <c r="I80" s="114"/>
      <c r="K80" s="373"/>
    </row>
    <row r="81" spans="2:21" ht="63" customHeight="1" x14ac:dyDescent="0.25">
      <c r="B81" s="279"/>
      <c r="C81" s="143" t="s">
        <v>219</v>
      </c>
      <c r="D81" s="188" t="s">
        <v>218</v>
      </c>
      <c r="E81" s="426"/>
      <c r="F81" s="109"/>
      <c r="H81" s="109"/>
      <c r="I81" s="296"/>
      <c r="K81" s="380"/>
    </row>
    <row r="82" spans="2:21" ht="63" customHeight="1" x14ac:dyDescent="0.25">
      <c r="B82" s="279"/>
      <c r="C82" s="143" t="s">
        <v>234</v>
      </c>
      <c r="D82" s="188" t="s">
        <v>218</v>
      </c>
      <c r="E82" s="426"/>
      <c r="F82" s="330"/>
      <c r="H82" s="109"/>
      <c r="I82" s="296"/>
      <c r="K82" s="380"/>
    </row>
    <row r="83" spans="2:21" x14ac:dyDescent="0.25">
      <c r="B83" s="279"/>
      <c r="C83" s="109"/>
      <c r="D83" s="109"/>
      <c r="E83" s="109"/>
      <c r="F83" s="109"/>
      <c r="G83" s="109"/>
      <c r="H83" s="109"/>
      <c r="I83" s="296"/>
      <c r="K83" s="380"/>
    </row>
    <row r="84" spans="2:21" x14ac:dyDescent="0.25">
      <c r="B84" s="279"/>
      <c r="C84" s="109"/>
      <c r="D84" s="151"/>
      <c r="E84" s="109"/>
      <c r="F84" s="109"/>
      <c r="G84" s="109"/>
      <c r="H84" s="109"/>
      <c r="I84" s="114"/>
      <c r="K84" s="373"/>
    </row>
    <row r="85" spans="2:21" ht="37.5" customHeight="1" x14ac:dyDescent="0.25">
      <c r="B85" s="279"/>
      <c r="C85" s="590" t="s">
        <v>246</v>
      </c>
      <c r="D85" s="590"/>
      <c r="E85" s="590"/>
      <c r="F85" s="590"/>
      <c r="G85" s="193"/>
      <c r="H85" s="193"/>
      <c r="I85" s="114"/>
      <c r="K85" s="373"/>
    </row>
    <row r="86" spans="2:21" x14ac:dyDescent="0.25">
      <c r="B86" s="279"/>
      <c r="C86" s="109"/>
      <c r="D86" s="109"/>
      <c r="E86" s="109"/>
      <c r="F86" s="109"/>
      <c r="G86" s="109"/>
      <c r="H86" s="109"/>
      <c r="I86" s="114"/>
      <c r="K86" s="373"/>
    </row>
    <row r="87" spans="2:21" ht="115.5" customHeight="1" x14ac:dyDescent="0.25">
      <c r="B87" s="279"/>
      <c r="C87" s="172" t="s">
        <v>205</v>
      </c>
      <c r="D87" s="173" t="s">
        <v>242</v>
      </c>
      <c r="E87" s="173" t="s">
        <v>240</v>
      </c>
      <c r="F87" s="253" t="s">
        <v>243</v>
      </c>
      <c r="G87" s="18"/>
      <c r="H87" s="18"/>
      <c r="I87" s="280"/>
      <c r="S87" s="273"/>
      <c r="T87" s="6"/>
      <c r="U87" s="6"/>
    </row>
    <row r="88" spans="2:21" ht="19.5" customHeight="1" x14ac:dyDescent="0.25">
      <c r="B88" s="279"/>
      <c r="C88" s="422"/>
      <c r="D88" s="427"/>
      <c r="E88" s="422"/>
      <c r="F88" s="336">
        <f>(C88*D88)*10^(-6)+E88*10^(-3)</f>
        <v>0</v>
      </c>
      <c r="G88" s="23"/>
      <c r="H88" s="18"/>
      <c r="I88" s="280"/>
      <c r="S88" s="273"/>
      <c r="T88" s="6"/>
      <c r="U88" s="6"/>
    </row>
    <row r="89" spans="2:21" x14ac:dyDescent="0.25">
      <c r="B89" s="279"/>
      <c r="C89" s="22"/>
      <c r="D89" s="18"/>
      <c r="E89" s="18"/>
      <c r="F89" s="23"/>
      <c r="G89" s="18"/>
      <c r="H89" s="18"/>
      <c r="I89" s="280"/>
      <c r="K89" s="373"/>
    </row>
    <row r="90" spans="2:21" x14ac:dyDescent="0.25">
      <c r="B90" s="279"/>
      <c r="C90" s="22"/>
      <c r="D90" s="18"/>
      <c r="E90" s="18"/>
      <c r="F90" s="23"/>
      <c r="G90" s="18"/>
      <c r="H90" s="18"/>
      <c r="I90" s="280"/>
      <c r="K90" s="373"/>
    </row>
    <row r="91" spans="2:21" ht="27.75" customHeight="1" x14ac:dyDescent="0.25">
      <c r="B91" s="279"/>
      <c r="C91" s="328" t="s">
        <v>129</v>
      </c>
      <c r="D91" s="326" t="s">
        <v>130</v>
      </c>
      <c r="E91" s="253" t="s">
        <v>131</v>
      </c>
      <c r="I91" s="280"/>
      <c r="U91" s="6"/>
    </row>
    <row r="92" spans="2:21" ht="114.75" customHeight="1" x14ac:dyDescent="0.25">
      <c r="B92" s="279"/>
      <c r="C92" s="173" t="s">
        <v>244</v>
      </c>
      <c r="D92" s="173" t="s">
        <v>244</v>
      </c>
      <c r="E92" s="173" t="s">
        <v>260</v>
      </c>
      <c r="I92" s="280"/>
      <c r="U92" s="6"/>
    </row>
    <row r="93" spans="2:21" ht="24.75" customHeight="1" x14ac:dyDescent="0.25">
      <c r="B93" s="279"/>
      <c r="C93" s="428"/>
      <c r="D93" s="428"/>
      <c r="E93" s="422"/>
      <c r="I93" s="280"/>
      <c r="U93" s="6"/>
    </row>
    <row r="94" spans="2:21" x14ac:dyDescent="0.25">
      <c r="B94" s="279"/>
      <c r="C94" s="22"/>
      <c r="D94" s="18"/>
      <c r="E94" s="18"/>
      <c r="G94" s="23"/>
      <c r="H94" s="18"/>
      <c r="I94" s="100"/>
      <c r="U94" s="6"/>
    </row>
    <row r="95" spans="2:21" x14ac:dyDescent="0.25">
      <c r="B95" s="279"/>
      <c r="C95" s="23"/>
      <c r="D95" s="23"/>
      <c r="E95" s="23"/>
      <c r="G95" s="23"/>
      <c r="H95" s="18"/>
      <c r="I95" s="280"/>
      <c r="K95" s="381"/>
    </row>
    <row r="96" spans="2:21" x14ac:dyDescent="0.25">
      <c r="B96" s="279"/>
      <c r="C96" s="109"/>
      <c r="D96" s="109"/>
      <c r="E96" s="109"/>
      <c r="F96" s="109"/>
      <c r="G96" s="109"/>
      <c r="H96" s="109"/>
      <c r="I96" s="114"/>
      <c r="K96" s="373"/>
    </row>
    <row r="97" spans="2:11" ht="15.75" thickBot="1" x14ac:dyDescent="0.3">
      <c r="B97" s="115"/>
      <c r="C97" s="116"/>
      <c r="D97" s="116"/>
      <c r="E97" s="116"/>
      <c r="F97" s="116"/>
      <c r="G97" s="116"/>
      <c r="H97" s="116"/>
      <c r="I97" s="117"/>
      <c r="K97" s="373"/>
    </row>
    <row r="98" spans="2:11" x14ac:dyDescent="0.25">
      <c r="B98" s="109"/>
      <c r="C98" s="109"/>
      <c r="D98" s="109"/>
      <c r="E98" s="109"/>
      <c r="F98" s="109"/>
      <c r="G98" s="109"/>
      <c r="H98" s="109"/>
      <c r="I98" s="109"/>
      <c r="K98" s="373"/>
    </row>
    <row r="99" spans="2:11" x14ac:dyDescent="0.25">
      <c r="B99" s="109"/>
      <c r="C99" s="109"/>
      <c r="D99" s="109"/>
      <c r="E99" s="109"/>
      <c r="F99" s="109"/>
      <c r="G99" s="109"/>
      <c r="H99" s="109"/>
      <c r="I99" s="109"/>
      <c r="K99" s="373"/>
    </row>
  </sheetData>
  <sheetProtection algorithmName="SHA-512" hashValue="1erMKtvT0kfA7MRoSZiErXrtuh04cnU39Qzp/UVyCH92lZdW1H8N/adKQG5NiVhuYRZ4F4K6yw73BOZJknhznQ==" saltValue="drm7xFzFmHOY491qTt5bIA==" spinCount="100000" sheet="1" formatCells="0" formatColumns="0" formatRows="0" insertColumns="0" insertRows="0" insertHyperlinks="0" deleteColumns="0" deleteRows="0" sort="0" autoFilter="0" pivotTables="0"/>
  <protectedRanges>
    <protectedRange sqref="D33 D35:H35 D53:H53 E6:E7 D74:D75 D20:D24 D42 D48" name="Intervalo1_1"/>
  </protectedRanges>
  <dataConsolidate link="1"/>
  <mergeCells count="15">
    <mergeCell ref="C85:F85"/>
    <mergeCell ref="C72:H72"/>
    <mergeCell ref="C79:E79"/>
    <mergeCell ref="E65:F66"/>
    <mergeCell ref="E64:F64"/>
    <mergeCell ref="C64:D64"/>
    <mergeCell ref="C58:G58"/>
    <mergeCell ref="C25:E25"/>
    <mergeCell ref="B11:I12"/>
    <mergeCell ref="C18:H18"/>
    <mergeCell ref="E20:G20"/>
    <mergeCell ref="D54:H54"/>
    <mergeCell ref="D36:H36"/>
    <mergeCell ref="C40:H40"/>
    <mergeCell ref="D50:H50"/>
  </mergeCells>
  <conditionalFormatting sqref="C64">
    <cfRule type="cellIs" dxfId="18" priority="12" operator="equal">
      <formula>"X"</formula>
    </cfRule>
  </conditionalFormatting>
  <conditionalFormatting sqref="D20:D22 E28:G28 D30 D35:H35 E46:G46 D53:H53 G59 D59:D61">
    <cfRule type="cellIs" dxfId="17" priority="10" operator="equal">
      <formula>0</formula>
    </cfRule>
  </conditionalFormatting>
  <conditionalFormatting sqref="D74:D75">
    <cfRule type="cellIs" dxfId="16" priority="3" operator="equal">
      <formula>0</formula>
    </cfRule>
  </conditionalFormatting>
  <conditionalFormatting sqref="D35:E35">
    <cfRule type="containsBlanks" dxfId="15" priority="16">
      <formula>LEN(TRIM(D35))=0</formula>
    </cfRule>
  </conditionalFormatting>
  <conditionalFormatting sqref="E64">
    <cfRule type="cellIs" dxfId="14" priority="5" operator="equal">
      <formula>0</formula>
    </cfRule>
  </conditionalFormatting>
  <conditionalFormatting sqref="E64:F64">
    <cfRule type="cellIs" dxfId="13" priority="2" operator="equal">
      <formula>"não cumpre"</formula>
    </cfRule>
  </conditionalFormatting>
  <conditionalFormatting sqref="E65:F66">
    <cfRule type="containsText" dxfId="12" priority="1" operator="containsText" text="Não cumpre, uma vez que os critérios de redução do consumo de energia primária e das emissões de GEE são menores que 30%">
      <formula>NOT(ISERROR(SEARCH("Não cumpre, uma vez que os critérios de redução do consumo de energia primária e das emissões de GEE são menores que 30%",E65)))</formula>
    </cfRule>
  </conditionalFormatting>
  <conditionalFormatting sqref="G53">
    <cfRule type="containsBlanks" dxfId="11" priority="13">
      <formula>LEN(TRIM(G53))=0</formula>
    </cfRule>
  </conditionalFormatting>
  <conditionalFormatting sqref="G35:H35">
    <cfRule type="containsBlanks" dxfId="10" priority="15">
      <formula>LEN(TRIM(G35))=0</formula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2610D871-D693-480A-B630-077885307CD6}">
          <x14:formula1>
            <xm:f>'0.Introd'!$T$12:$T$20</xm:f>
          </x14:formula1>
          <xm:sqref>D23:D24 D42</xm:sqref>
        </x14:dataValidation>
        <x14:dataValidation type="list" allowBlank="1" showInputMessage="1" showErrorMessage="1" xr:uid="{3E286120-D707-434B-A471-6FF6DBC9B8BA}">
          <x14:formula1>
            <xm:f>'0.Introd'!$S$53:$S$59</xm:f>
          </x14:formula1>
          <xm:sqref>C80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8CD4-BE7B-478C-88CE-F2947DBDF5E7}">
  <dimension ref="B1:Y128"/>
  <sheetViews>
    <sheetView zoomScale="85" zoomScaleNormal="85" workbookViewId="0">
      <selection activeCell="F17" sqref="F17"/>
    </sheetView>
  </sheetViews>
  <sheetFormatPr defaultColWidth="9.140625" defaultRowHeight="15" outlineLevelRow="1" x14ac:dyDescent="0.25"/>
  <cols>
    <col min="1" max="1" width="3.85546875" style="109" customWidth="1"/>
    <col min="2" max="2" width="6.7109375" style="109" customWidth="1"/>
    <col min="3" max="3" width="17.140625" style="109" customWidth="1"/>
    <col min="4" max="4" width="35.140625" style="109" customWidth="1"/>
    <col min="5" max="5" width="29.28515625" style="109" customWidth="1"/>
    <col min="6" max="6" width="36.42578125" style="109" customWidth="1"/>
    <col min="7" max="9" width="19.5703125" style="109" customWidth="1"/>
    <col min="10" max="10" width="17.140625" style="109" customWidth="1"/>
    <col min="11" max="11" width="17.7109375" style="109" customWidth="1"/>
    <col min="12" max="12" width="17.28515625" style="109" customWidth="1"/>
    <col min="13" max="13" width="18.85546875" style="109" customWidth="1"/>
    <col min="14" max="14" width="17.42578125" style="109" customWidth="1"/>
    <col min="15" max="19" width="15.140625" style="109" customWidth="1"/>
    <col min="20" max="21" width="18.28515625" style="109" customWidth="1"/>
    <col min="22" max="22" width="5.7109375" style="109" customWidth="1"/>
    <col min="23" max="23" width="12.85546875" style="109" bestFit="1" customWidth="1"/>
    <col min="24" max="24" width="9.140625" style="109"/>
    <col min="25" max="25" width="12.28515625" style="109" customWidth="1"/>
    <col min="26" max="16384" width="9.140625" style="109"/>
  </cols>
  <sheetData>
    <row r="1" spans="2:25" ht="15" customHeight="1" thickBot="1" x14ac:dyDescent="0.3"/>
    <row r="2" spans="2:25" x14ac:dyDescent="0.25">
      <c r="B2" s="609"/>
      <c r="C2" s="610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1"/>
    </row>
    <row r="3" spans="2:25" x14ac:dyDescent="0.25">
      <c r="B3" s="611"/>
      <c r="C3" s="612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13"/>
      <c r="Y3" s="121"/>
    </row>
    <row r="4" spans="2:25" ht="22.5" customHeight="1" x14ac:dyDescent="0.25">
      <c r="B4" s="611"/>
      <c r="C4" s="612"/>
      <c r="D4" s="186" t="s">
        <v>0</v>
      </c>
      <c r="E4" s="187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9"/>
      <c r="U4" s="183"/>
      <c r="V4" s="13"/>
    </row>
    <row r="5" spans="2:25" ht="23.25" customHeight="1" x14ac:dyDescent="0.25">
      <c r="B5" s="611"/>
      <c r="C5" s="612"/>
      <c r="D5" s="144" t="s">
        <v>1</v>
      </c>
      <c r="E5" s="535">
        <f>IFERROR('1.RegistoEE'!E6,"")</f>
        <v>0</v>
      </c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7"/>
      <c r="U5" s="385"/>
      <c r="V5" s="13"/>
    </row>
    <row r="6" spans="2:25" ht="22.5" customHeight="1" x14ac:dyDescent="0.25">
      <c r="B6" s="611"/>
      <c r="C6" s="612"/>
      <c r="D6" s="144" t="s">
        <v>2</v>
      </c>
      <c r="E6" s="535">
        <f>IFERROR('1.RegistoEE'!E7,"")</f>
        <v>0</v>
      </c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7"/>
      <c r="U6" s="385"/>
      <c r="V6" s="13"/>
    </row>
    <row r="7" spans="2:25" ht="11.25" customHeight="1" x14ac:dyDescent="0.25">
      <c r="B7" s="611"/>
      <c r="C7" s="612"/>
      <c r="D7" s="25"/>
      <c r="E7" s="6"/>
      <c r="F7" s="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3"/>
    </row>
    <row r="8" spans="2:25" ht="15.75" thickBot="1" x14ac:dyDescent="0.3">
      <c r="B8" s="613"/>
      <c r="C8" s="614"/>
      <c r="D8" s="15"/>
      <c r="E8" s="4"/>
      <c r="F8" s="4"/>
      <c r="G8" s="4"/>
      <c r="H8" s="4"/>
      <c r="I8" s="4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7"/>
      <c r="V8" s="5"/>
    </row>
    <row r="9" spans="2:25" ht="15.75" thickBot="1" x14ac:dyDescent="0.3"/>
    <row r="10" spans="2:25" ht="21.75" customHeight="1" x14ac:dyDescent="0.25">
      <c r="B10" s="110"/>
      <c r="C10" s="621" t="s">
        <v>212</v>
      </c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563"/>
      <c r="V10" s="112"/>
    </row>
    <row r="11" spans="2:25" ht="34.5" customHeight="1" x14ac:dyDescent="0.25">
      <c r="B11" s="113"/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564"/>
      <c r="V11" s="114"/>
    </row>
    <row r="12" spans="2:25" ht="15.75" thickBot="1" x14ac:dyDescent="0.3">
      <c r="B12" s="113"/>
      <c r="V12" s="114"/>
    </row>
    <row r="13" spans="2:25" ht="30" customHeight="1" thickBot="1" x14ac:dyDescent="0.3">
      <c r="B13" s="113"/>
      <c r="C13" s="319" t="s">
        <v>186</v>
      </c>
      <c r="D13" s="337"/>
      <c r="E13" s="193"/>
      <c r="G13" s="615" t="s">
        <v>169</v>
      </c>
      <c r="H13" s="616"/>
      <c r="I13" s="616"/>
      <c r="J13" s="616"/>
      <c r="K13" s="617"/>
      <c r="L13" s="616" t="s">
        <v>170</v>
      </c>
      <c r="M13" s="616"/>
      <c r="N13" s="624" t="s">
        <v>236</v>
      </c>
      <c r="O13" s="625"/>
      <c r="P13" s="625"/>
      <c r="Q13" s="625"/>
      <c r="R13" s="625"/>
      <c r="S13" s="626"/>
      <c r="T13" s="145" t="s">
        <v>176</v>
      </c>
      <c r="U13" s="599" t="s">
        <v>299</v>
      </c>
      <c r="V13" s="114"/>
    </row>
    <row r="14" spans="2:25" ht="39.75" customHeight="1" thickBot="1" x14ac:dyDescent="0.3">
      <c r="B14" s="113"/>
      <c r="G14" s="146" t="s">
        <v>171</v>
      </c>
      <c r="H14" s="146" t="s">
        <v>235</v>
      </c>
      <c r="I14" s="300" t="s">
        <v>248</v>
      </c>
      <c r="J14" s="147" t="s">
        <v>172</v>
      </c>
      <c r="K14" s="148" t="s">
        <v>173</v>
      </c>
      <c r="L14" s="149" t="s">
        <v>174</v>
      </c>
      <c r="M14" s="150" t="s">
        <v>175</v>
      </c>
      <c r="N14" s="627"/>
      <c r="O14" s="628"/>
      <c r="P14" s="628"/>
      <c r="Q14" s="628"/>
      <c r="R14" s="628"/>
      <c r="S14" s="623"/>
      <c r="T14" s="599" t="s">
        <v>177</v>
      </c>
      <c r="U14" s="600"/>
      <c r="V14" s="114"/>
    </row>
    <row r="15" spans="2:25" ht="33" customHeight="1" thickBot="1" x14ac:dyDescent="0.3">
      <c r="B15" s="113"/>
      <c r="C15" s="163" t="s">
        <v>168</v>
      </c>
      <c r="D15" s="164" t="s">
        <v>207</v>
      </c>
      <c r="E15" s="164" t="s">
        <v>209</v>
      </c>
      <c r="F15" s="165" t="s">
        <v>193</v>
      </c>
      <c r="G15" s="166" t="s">
        <v>178</v>
      </c>
      <c r="H15" s="166" t="s">
        <v>178</v>
      </c>
      <c r="I15" s="166" t="s">
        <v>178</v>
      </c>
      <c r="J15" s="161" t="s">
        <v>178</v>
      </c>
      <c r="K15" s="162" t="s">
        <v>178</v>
      </c>
      <c r="L15" s="161" t="s">
        <v>203</v>
      </c>
      <c r="M15" s="307" t="s">
        <v>203</v>
      </c>
      <c r="N15" s="166" t="s">
        <v>250</v>
      </c>
      <c r="O15" s="161" t="s">
        <v>210</v>
      </c>
      <c r="P15" s="161">
        <v>2027</v>
      </c>
      <c r="Q15" s="161">
        <v>2028</v>
      </c>
      <c r="R15" s="307">
        <v>2029</v>
      </c>
      <c r="S15" s="162">
        <v>2030</v>
      </c>
      <c r="T15" s="623"/>
      <c r="U15" s="601"/>
      <c r="V15" s="114"/>
    </row>
    <row r="16" spans="2:25" ht="28.5" customHeight="1" thickBot="1" x14ac:dyDescent="0.3">
      <c r="B16" s="113"/>
      <c r="C16" s="362" t="s">
        <v>185</v>
      </c>
      <c r="D16" s="363"/>
      <c r="E16" s="364"/>
      <c r="F16" s="364"/>
      <c r="G16" s="309">
        <f>SUM(G17:G53)</f>
        <v>0</v>
      </c>
      <c r="H16" s="309">
        <f>SUM(H17:H53)</f>
        <v>0</v>
      </c>
      <c r="I16" s="309">
        <f>SUM(I17:I53)</f>
        <v>0</v>
      </c>
      <c r="J16" s="310">
        <f>SUM(J17:J53)</f>
        <v>0</v>
      </c>
      <c r="K16" s="311">
        <f>SUM(K17:K53)</f>
        <v>0</v>
      </c>
      <c r="L16" s="312" t="str">
        <f>IF(MIN(L17:L53)=0,"",MIN(L17:L53))</f>
        <v/>
      </c>
      <c r="M16" s="313" t="str">
        <f>IF(MAX(M17:M53)=0,"",MAX(M17:M53))</f>
        <v/>
      </c>
      <c r="N16" s="314"/>
      <c r="O16" s="315">
        <f>SUM(O17:O53)</f>
        <v>0</v>
      </c>
      <c r="P16" s="315">
        <f>SUM(P17:P53)</f>
        <v>0</v>
      </c>
      <c r="Q16" s="315">
        <f>SUM(Q17:Q53)</f>
        <v>0</v>
      </c>
      <c r="R16" s="315">
        <f>SUM(R17:R53)</f>
        <v>0</v>
      </c>
      <c r="S16" s="316">
        <f>SUM(S17:S53)</f>
        <v>0</v>
      </c>
      <c r="T16" s="316"/>
      <c r="U16" s="316"/>
      <c r="V16" s="114"/>
    </row>
    <row r="17" spans="2:23" ht="23.25" customHeight="1" x14ac:dyDescent="0.25">
      <c r="B17" s="113"/>
      <c r="C17" s="303">
        <v>1</v>
      </c>
      <c r="D17" s="530"/>
      <c r="E17" s="531"/>
      <c r="F17" s="398"/>
      <c r="G17" s="507"/>
      <c r="H17" s="508"/>
      <c r="I17" s="395">
        <f>+H17+G17</f>
        <v>0</v>
      </c>
      <c r="J17" s="509"/>
      <c r="K17" s="510">
        <f>+I17-J17</f>
        <v>0</v>
      </c>
      <c r="L17" s="511"/>
      <c r="M17" s="512"/>
      <c r="N17" s="513" t="str">
        <f>IF(O17+P17+Q17+S17=0,"",IF(O17+P17+Q17+S17+R17&lt;&gt;J17,"ERRO NA SOMA","VALIDADO"))</f>
        <v/>
      </c>
      <c r="O17" s="522"/>
      <c r="P17" s="522"/>
      <c r="Q17" s="522"/>
      <c r="R17" s="548"/>
      <c r="S17" s="523"/>
      <c r="T17" s="524"/>
      <c r="U17" s="523"/>
      <c r="V17" s="114"/>
    </row>
    <row r="18" spans="2:23" ht="23.25" customHeight="1" x14ac:dyDescent="0.25">
      <c r="B18" s="113"/>
      <c r="C18" s="171">
        <v>2</v>
      </c>
      <c r="D18" s="400"/>
      <c r="E18" s="488"/>
      <c r="F18" s="400"/>
      <c r="G18" s="514"/>
      <c r="H18" s="508"/>
      <c r="I18" s="396">
        <f>+H18+G18</f>
        <v>0</v>
      </c>
      <c r="J18" s="463"/>
      <c r="K18" s="515">
        <f>+I18-J18</f>
        <v>0</v>
      </c>
      <c r="L18" s="516"/>
      <c r="M18" s="517"/>
      <c r="N18" s="513" t="str">
        <f t="shared" ref="N18:N74" si="0">IF(O18+P18+Q18+S18=0,"",IF(O18+P18+Q18+S18+R18&lt;&gt;J18,"ERRO NA SOMA","VALIDADO"))</f>
        <v/>
      </c>
      <c r="O18" s="522"/>
      <c r="P18" s="522"/>
      <c r="Q18" s="522"/>
      <c r="R18" s="548"/>
      <c r="S18" s="523"/>
      <c r="T18" s="525"/>
      <c r="U18" s="523"/>
      <c r="V18" s="114"/>
    </row>
    <row r="19" spans="2:23" ht="23.25" customHeight="1" thickBot="1" x14ac:dyDescent="0.3">
      <c r="B19" s="113"/>
      <c r="C19" s="171">
        <v>3</v>
      </c>
      <c r="D19" s="400"/>
      <c r="E19" s="488"/>
      <c r="F19" s="400"/>
      <c r="G19" s="514"/>
      <c r="H19" s="508"/>
      <c r="I19" s="396">
        <f t="shared" ref="I19:I53" si="1">+H19+G19</f>
        <v>0</v>
      </c>
      <c r="J19" s="463"/>
      <c r="K19" s="515">
        <f t="shared" ref="K19:K51" si="2">+I19-J19</f>
        <v>0</v>
      </c>
      <c r="L19" s="516"/>
      <c r="M19" s="517"/>
      <c r="N19" s="513" t="str">
        <f t="shared" si="0"/>
        <v/>
      </c>
      <c r="O19" s="522"/>
      <c r="P19" s="522"/>
      <c r="Q19" s="522"/>
      <c r="R19" s="548"/>
      <c r="S19" s="523"/>
      <c r="T19" s="525"/>
      <c r="U19" s="523"/>
      <c r="V19" s="114"/>
    </row>
    <row r="20" spans="2:23" ht="23.25" hidden="1" customHeight="1" outlineLevel="1" x14ac:dyDescent="0.25">
      <c r="B20" s="113"/>
      <c r="C20" s="171">
        <v>4</v>
      </c>
      <c r="D20" s="400"/>
      <c r="E20" s="488"/>
      <c r="F20" s="400"/>
      <c r="G20" s="514"/>
      <c r="H20" s="508"/>
      <c r="I20" s="396">
        <f t="shared" si="1"/>
        <v>0</v>
      </c>
      <c r="J20" s="463"/>
      <c r="K20" s="515">
        <f t="shared" si="2"/>
        <v>0</v>
      </c>
      <c r="L20" s="516"/>
      <c r="M20" s="517"/>
      <c r="N20" s="513" t="str">
        <f t="shared" si="0"/>
        <v/>
      </c>
      <c r="O20" s="522"/>
      <c r="P20" s="522"/>
      <c r="Q20" s="522"/>
      <c r="R20" s="548"/>
      <c r="S20" s="523"/>
      <c r="T20" s="525"/>
      <c r="U20" s="523"/>
      <c r="V20" s="114"/>
      <c r="W20" s="306"/>
    </row>
    <row r="21" spans="2:23" ht="23.25" hidden="1" customHeight="1" outlineLevel="1" x14ac:dyDescent="0.25">
      <c r="B21" s="113"/>
      <c r="C21" s="171">
        <v>5</v>
      </c>
      <c r="D21" s="400"/>
      <c r="E21" s="488"/>
      <c r="F21" s="400"/>
      <c r="G21" s="514"/>
      <c r="H21" s="508"/>
      <c r="I21" s="396">
        <f t="shared" si="1"/>
        <v>0</v>
      </c>
      <c r="J21" s="463"/>
      <c r="K21" s="515">
        <f t="shared" si="2"/>
        <v>0</v>
      </c>
      <c r="L21" s="516"/>
      <c r="M21" s="517"/>
      <c r="N21" s="513" t="str">
        <f t="shared" si="0"/>
        <v/>
      </c>
      <c r="O21" s="522"/>
      <c r="P21" s="522"/>
      <c r="Q21" s="522"/>
      <c r="R21" s="548"/>
      <c r="S21" s="523"/>
      <c r="T21" s="525"/>
      <c r="U21" s="523"/>
      <c r="V21" s="114"/>
    </row>
    <row r="22" spans="2:23" ht="23.25" hidden="1" customHeight="1" outlineLevel="1" x14ac:dyDescent="0.25">
      <c r="B22" s="113"/>
      <c r="C22" s="171">
        <v>6</v>
      </c>
      <c r="D22" s="400"/>
      <c r="E22" s="488"/>
      <c r="F22" s="400"/>
      <c r="G22" s="514"/>
      <c r="H22" s="508"/>
      <c r="I22" s="396">
        <f t="shared" si="1"/>
        <v>0</v>
      </c>
      <c r="J22" s="463"/>
      <c r="K22" s="515">
        <f t="shared" si="2"/>
        <v>0</v>
      </c>
      <c r="L22" s="516"/>
      <c r="M22" s="518"/>
      <c r="N22" s="513" t="str">
        <f t="shared" si="0"/>
        <v/>
      </c>
      <c r="O22" s="522"/>
      <c r="P22" s="522"/>
      <c r="Q22" s="522"/>
      <c r="R22" s="548"/>
      <c r="S22" s="523"/>
      <c r="T22" s="525"/>
      <c r="U22" s="523"/>
      <c r="V22" s="114"/>
    </row>
    <row r="23" spans="2:23" ht="23.25" hidden="1" customHeight="1" outlineLevel="1" x14ac:dyDescent="0.25">
      <c r="B23" s="113"/>
      <c r="C23" s="171">
        <v>7</v>
      </c>
      <c r="D23" s="400"/>
      <c r="E23" s="488"/>
      <c r="F23" s="400"/>
      <c r="G23" s="514"/>
      <c r="H23" s="508"/>
      <c r="I23" s="396">
        <f t="shared" si="1"/>
        <v>0</v>
      </c>
      <c r="J23" s="463"/>
      <c r="K23" s="515">
        <f t="shared" si="2"/>
        <v>0</v>
      </c>
      <c r="L23" s="516"/>
      <c r="M23" s="518"/>
      <c r="N23" s="513" t="str">
        <f t="shared" si="0"/>
        <v/>
      </c>
      <c r="O23" s="522"/>
      <c r="P23" s="522"/>
      <c r="Q23" s="522"/>
      <c r="R23" s="548"/>
      <c r="S23" s="523"/>
      <c r="T23" s="525"/>
      <c r="U23" s="523"/>
      <c r="V23" s="114"/>
    </row>
    <row r="24" spans="2:23" ht="23.25" hidden="1" customHeight="1" outlineLevel="1" x14ac:dyDescent="0.25">
      <c r="B24" s="113"/>
      <c r="C24" s="171">
        <v>8</v>
      </c>
      <c r="D24" s="400"/>
      <c r="E24" s="488"/>
      <c r="F24" s="400"/>
      <c r="G24" s="514"/>
      <c r="H24" s="508"/>
      <c r="I24" s="396">
        <f t="shared" si="1"/>
        <v>0</v>
      </c>
      <c r="J24" s="463"/>
      <c r="K24" s="515">
        <f t="shared" si="2"/>
        <v>0</v>
      </c>
      <c r="L24" s="554"/>
      <c r="M24" s="518"/>
      <c r="N24" s="513" t="str">
        <f t="shared" si="0"/>
        <v/>
      </c>
      <c r="O24" s="522"/>
      <c r="P24" s="522"/>
      <c r="Q24" s="522"/>
      <c r="R24" s="548"/>
      <c r="S24" s="523"/>
      <c r="T24" s="525"/>
      <c r="U24" s="523"/>
      <c r="V24" s="114"/>
    </row>
    <row r="25" spans="2:23" ht="23.25" hidden="1" customHeight="1" outlineLevel="1" x14ac:dyDescent="0.25">
      <c r="B25" s="113"/>
      <c r="C25" s="171">
        <v>9</v>
      </c>
      <c r="D25" s="400"/>
      <c r="E25" s="488"/>
      <c r="F25" s="400"/>
      <c r="G25" s="514"/>
      <c r="H25" s="508"/>
      <c r="I25" s="396">
        <f t="shared" si="1"/>
        <v>0</v>
      </c>
      <c r="J25" s="463"/>
      <c r="K25" s="515">
        <f t="shared" si="2"/>
        <v>0</v>
      </c>
      <c r="L25" s="554"/>
      <c r="M25" s="518"/>
      <c r="N25" s="513" t="str">
        <f t="shared" si="0"/>
        <v/>
      </c>
      <c r="O25" s="522"/>
      <c r="P25" s="522"/>
      <c r="Q25" s="522"/>
      <c r="R25" s="548"/>
      <c r="S25" s="523"/>
      <c r="T25" s="525"/>
      <c r="U25" s="523"/>
      <c r="V25" s="114"/>
    </row>
    <row r="26" spans="2:23" ht="23.25" hidden="1" customHeight="1" outlineLevel="1" x14ac:dyDescent="0.25">
      <c r="B26" s="113"/>
      <c r="C26" s="171">
        <v>10</v>
      </c>
      <c r="D26" s="400"/>
      <c r="E26" s="488"/>
      <c r="F26" s="400"/>
      <c r="G26" s="514"/>
      <c r="H26" s="508"/>
      <c r="I26" s="396">
        <f t="shared" si="1"/>
        <v>0</v>
      </c>
      <c r="J26" s="463"/>
      <c r="K26" s="515">
        <f t="shared" si="2"/>
        <v>0</v>
      </c>
      <c r="L26" s="554"/>
      <c r="M26" s="518"/>
      <c r="N26" s="513" t="str">
        <f t="shared" si="0"/>
        <v/>
      </c>
      <c r="O26" s="522"/>
      <c r="P26" s="522"/>
      <c r="Q26" s="522"/>
      <c r="R26" s="548"/>
      <c r="S26" s="523"/>
      <c r="T26" s="525"/>
      <c r="U26" s="523"/>
      <c r="V26" s="114"/>
    </row>
    <row r="27" spans="2:23" ht="23.25" hidden="1" customHeight="1" outlineLevel="1" x14ac:dyDescent="0.25">
      <c r="B27" s="113"/>
      <c r="C27" s="171">
        <v>11</v>
      </c>
      <c r="D27" s="400"/>
      <c r="E27" s="488"/>
      <c r="F27" s="400"/>
      <c r="G27" s="514"/>
      <c r="H27" s="508"/>
      <c r="I27" s="396">
        <f t="shared" si="1"/>
        <v>0</v>
      </c>
      <c r="J27" s="463"/>
      <c r="K27" s="515">
        <f t="shared" si="2"/>
        <v>0</v>
      </c>
      <c r="L27" s="554"/>
      <c r="M27" s="518"/>
      <c r="N27" s="513" t="str">
        <f t="shared" si="0"/>
        <v/>
      </c>
      <c r="O27" s="522"/>
      <c r="P27" s="522"/>
      <c r="Q27" s="522"/>
      <c r="R27" s="548"/>
      <c r="S27" s="523"/>
      <c r="T27" s="525"/>
      <c r="U27" s="523"/>
      <c r="V27" s="114"/>
    </row>
    <row r="28" spans="2:23" ht="23.25" hidden="1" customHeight="1" outlineLevel="1" x14ac:dyDescent="0.25">
      <c r="B28" s="113"/>
      <c r="C28" s="171">
        <v>12</v>
      </c>
      <c r="D28" s="400"/>
      <c r="E28" s="488"/>
      <c r="F28" s="400"/>
      <c r="G28" s="514"/>
      <c r="H28" s="508"/>
      <c r="I28" s="396">
        <f t="shared" si="1"/>
        <v>0</v>
      </c>
      <c r="J28" s="463"/>
      <c r="K28" s="515">
        <f t="shared" si="2"/>
        <v>0</v>
      </c>
      <c r="L28" s="554"/>
      <c r="M28" s="518"/>
      <c r="N28" s="513" t="str">
        <f t="shared" si="0"/>
        <v/>
      </c>
      <c r="O28" s="522"/>
      <c r="P28" s="522"/>
      <c r="Q28" s="522"/>
      <c r="R28" s="548"/>
      <c r="S28" s="523"/>
      <c r="T28" s="525"/>
      <c r="U28" s="523"/>
      <c r="V28" s="114"/>
    </row>
    <row r="29" spans="2:23" ht="23.25" hidden="1" customHeight="1" outlineLevel="1" x14ac:dyDescent="0.25">
      <c r="B29" s="113"/>
      <c r="C29" s="171">
        <v>13</v>
      </c>
      <c r="D29" s="400"/>
      <c r="E29" s="488"/>
      <c r="F29" s="400"/>
      <c r="G29" s="514"/>
      <c r="H29" s="508"/>
      <c r="I29" s="396">
        <f t="shared" si="1"/>
        <v>0</v>
      </c>
      <c r="J29" s="463"/>
      <c r="K29" s="515">
        <f t="shared" si="2"/>
        <v>0</v>
      </c>
      <c r="L29" s="554"/>
      <c r="M29" s="518"/>
      <c r="N29" s="513" t="str">
        <f t="shared" si="0"/>
        <v/>
      </c>
      <c r="O29" s="522"/>
      <c r="P29" s="522"/>
      <c r="Q29" s="522"/>
      <c r="R29" s="548"/>
      <c r="S29" s="523"/>
      <c r="T29" s="525"/>
      <c r="U29" s="523"/>
      <c r="V29" s="114"/>
    </row>
    <row r="30" spans="2:23" ht="23.25" hidden="1" customHeight="1" outlineLevel="1" x14ac:dyDescent="0.25">
      <c r="B30" s="113"/>
      <c r="C30" s="171">
        <v>14</v>
      </c>
      <c r="D30" s="400"/>
      <c r="E30" s="488"/>
      <c r="F30" s="400"/>
      <c r="G30" s="514"/>
      <c r="H30" s="508"/>
      <c r="I30" s="396">
        <f>+H30+G30</f>
        <v>0</v>
      </c>
      <c r="J30" s="463"/>
      <c r="K30" s="515">
        <f t="shared" si="2"/>
        <v>0</v>
      </c>
      <c r="L30" s="554"/>
      <c r="M30" s="518"/>
      <c r="N30" s="513" t="str">
        <f t="shared" si="0"/>
        <v/>
      </c>
      <c r="O30" s="522"/>
      <c r="P30" s="522"/>
      <c r="Q30" s="522"/>
      <c r="R30" s="548"/>
      <c r="S30" s="523"/>
      <c r="T30" s="525"/>
      <c r="U30" s="523"/>
      <c r="V30" s="114"/>
    </row>
    <row r="31" spans="2:23" ht="23.25" hidden="1" customHeight="1" outlineLevel="1" x14ac:dyDescent="0.25">
      <c r="B31" s="113"/>
      <c r="C31" s="171">
        <v>15</v>
      </c>
      <c r="D31" s="400"/>
      <c r="E31" s="488"/>
      <c r="F31" s="400"/>
      <c r="G31" s="514"/>
      <c r="H31" s="508"/>
      <c r="I31" s="396">
        <f t="shared" si="1"/>
        <v>0</v>
      </c>
      <c r="J31" s="463"/>
      <c r="K31" s="515">
        <f t="shared" si="2"/>
        <v>0</v>
      </c>
      <c r="L31" s="554"/>
      <c r="M31" s="518"/>
      <c r="N31" s="513" t="str">
        <f t="shared" si="0"/>
        <v/>
      </c>
      <c r="O31" s="522"/>
      <c r="P31" s="522"/>
      <c r="Q31" s="522"/>
      <c r="R31" s="548"/>
      <c r="S31" s="523"/>
      <c r="T31" s="525"/>
      <c r="U31" s="523"/>
      <c r="V31" s="114"/>
    </row>
    <row r="32" spans="2:23" ht="23.25" hidden="1" customHeight="1" outlineLevel="1" x14ac:dyDescent="0.25">
      <c r="B32" s="113"/>
      <c r="C32" s="171">
        <v>16</v>
      </c>
      <c r="D32" s="400"/>
      <c r="E32" s="488"/>
      <c r="F32" s="400"/>
      <c r="G32" s="514"/>
      <c r="H32" s="508"/>
      <c r="I32" s="396">
        <f t="shared" si="1"/>
        <v>0</v>
      </c>
      <c r="J32" s="463"/>
      <c r="K32" s="515">
        <f t="shared" si="2"/>
        <v>0</v>
      </c>
      <c r="L32" s="554"/>
      <c r="M32" s="518"/>
      <c r="N32" s="513" t="str">
        <f t="shared" si="0"/>
        <v/>
      </c>
      <c r="O32" s="522"/>
      <c r="P32" s="522"/>
      <c r="Q32" s="522"/>
      <c r="R32" s="548"/>
      <c r="S32" s="523"/>
      <c r="T32" s="525"/>
      <c r="U32" s="523"/>
      <c r="V32" s="114"/>
    </row>
    <row r="33" spans="2:22" ht="23.25" hidden="1" customHeight="1" outlineLevel="1" x14ac:dyDescent="0.25">
      <c r="B33" s="113"/>
      <c r="C33" s="171">
        <v>17</v>
      </c>
      <c r="D33" s="400"/>
      <c r="E33" s="488"/>
      <c r="F33" s="400"/>
      <c r="G33" s="514"/>
      <c r="H33" s="508"/>
      <c r="I33" s="396">
        <f t="shared" si="1"/>
        <v>0</v>
      </c>
      <c r="J33" s="463"/>
      <c r="K33" s="515">
        <f t="shared" si="2"/>
        <v>0</v>
      </c>
      <c r="L33" s="554"/>
      <c r="M33" s="518"/>
      <c r="N33" s="513" t="str">
        <f t="shared" si="0"/>
        <v/>
      </c>
      <c r="O33" s="522"/>
      <c r="P33" s="522"/>
      <c r="Q33" s="522"/>
      <c r="R33" s="548"/>
      <c r="S33" s="523"/>
      <c r="T33" s="525"/>
      <c r="U33" s="523"/>
      <c r="V33" s="114"/>
    </row>
    <row r="34" spans="2:22" ht="23.25" hidden="1" customHeight="1" outlineLevel="1" x14ac:dyDescent="0.25">
      <c r="B34" s="113"/>
      <c r="C34" s="171">
        <v>18</v>
      </c>
      <c r="D34" s="400"/>
      <c r="E34" s="488"/>
      <c r="F34" s="400"/>
      <c r="G34" s="514"/>
      <c r="H34" s="508"/>
      <c r="I34" s="396">
        <f t="shared" si="1"/>
        <v>0</v>
      </c>
      <c r="J34" s="463"/>
      <c r="K34" s="515">
        <f t="shared" si="2"/>
        <v>0</v>
      </c>
      <c r="L34" s="554"/>
      <c r="M34" s="518"/>
      <c r="N34" s="513" t="str">
        <f t="shared" si="0"/>
        <v/>
      </c>
      <c r="O34" s="522"/>
      <c r="P34" s="522"/>
      <c r="Q34" s="522"/>
      <c r="R34" s="548"/>
      <c r="S34" s="523"/>
      <c r="T34" s="525"/>
      <c r="U34" s="523"/>
      <c r="V34" s="114"/>
    </row>
    <row r="35" spans="2:22" ht="23.25" hidden="1" customHeight="1" outlineLevel="1" x14ac:dyDescent="0.25">
      <c r="B35" s="113"/>
      <c r="C35" s="171">
        <v>19</v>
      </c>
      <c r="D35" s="400"/>
      <c r="E35" s="488"/>
      <c r="F35" s="400"/>
      <c r="G35" s="514"/>
      <c r="H35" s="508"/>
      <c r="I35" s="396">
        <f t="shared" si="1"/>
        <v>0</v>
      </c>
      <c r="J35" s="463"/>
      <c r="K35" s="515">
        <f t="shared" si="2"/>
        <v>0</v>
      </c>
      <c r="L35" s="554"/>
      <c r="M35" s="518"/>
      <c r="N35" s="513" t="str">
        <f t="shared" si="0"/>
        <v/>
      </c>
      <c r="O35" s="522"/>
      <c r="P35" s="522"/>
      <c r="Q35" s="522"/>
      <c r="R35" s="548"/>
      <c r="S35" s="523"/>
      <c r="T35" s="525"/>
      <c r="U35" s="523"/>
      <c r="V35" s="114"/>
    </row>
    <row r="36" spans="2:22" ht="23.25" hidden="1" customHeight="1" outlineLevel="1" x14ac:dyDescent="0.25">
      <c r="B36" s="113"/>
      <c r="C36" s="171">
        <v>20</v>
      </c>
      <c r="D36" s="400"/>
      <c r="E36" s="488"/>
      <c r="F36" s="400"/>
      <c r="G36" s="514"/>
      <c r="H36" s="508"/>
      <c r="I36" s="396">
        <f t="shared" si="1"/>
        <v>0</v>
      </c>
      <c r="J36" s="463"/>
      <c r="K36" s="515">
        <f t="shared" si="2"/>
        <v>0</v>
      </c>
      <c r="L36" s="554"/>
      <c r="M36" s="518"/>
      <c r="N36" s="513" t="str">
        <f t="shared" si="0"/>
        <v/>
      </c>
      <c r="O36" s="522"/>
      <c r="P36" s="522"/>
      <c r="Q36" s="522"/>
      <c r="R36" s="548"/>
      <c r="S36" s="523"/>
      <c r="T36" s="525"/>
      <c r="U36" s="523"/>
      <c r="V36" s="114"/>
    </row>
    <row r="37" spans="2:22" ht="23.25" hidden="1" customHeight="1" outlineLevel="1" x14ac:dyDescent="0.25">
      <c r="B37" s="113"/>
      <c r="C37" s="171">
        <v>21</v>
      </c>
      <c r="D37" s="400"/>
      <c r="E37" s="488"/>
      <c r="F37" s="400"/>
      <c r="G37" s="514"/>
      <c r="H37" s="508"/>
      <c r="I37" s="396">
        <f t="shared" si="1"/>
        <v>0</v>
      </c>
      <c r="J37" s="463"/>
      <c r="K37" s="515">
        <f t="shared" si="2"/>
        <v>0</v>
      </c>
      <c r="L37" s="554"/>
      <c r="M37" s="518"/>
      <c r="N37" s="513" t="str">
        <f t="shared" si="0"/>
        <v/>
      </c>
      <c r="O37" s="522"/>
      <c r="P37" s="522"/>
      <c r="Q37" s="522"/>
      <c r="R37" s="548"/>
      <c r="S37" s="523"/>
      <c r="T37" s="525"/>
      <c r="U37" s="523"/>
      <c r="V37" s="114"/>
    </row>
    <row r="38" spans="2:22" ht="23.25" hidden="1" customHeight="1" outlineLevel="1" x14ac:dyDescent="0.25">
      <c r="B38" s="113"/>
      <c r="C38" s="171">
        <v>22</v>
      </c>
      <c r="D38" s="400"/>
      <c r="E38" s="488"/>
      <c r="F38" s="400"/>
      <c r="G38" s="514"/>
      <c r="H38" s="508"/>
      <c r="I38" s="396">
        <f t="shared" si="1"/>
        <v>0</v>
      </c>
      <c r="J38" s="463"/>
      <c r="K38" s="515">
        <f t="shared" si="2"/>
        <v>0</v>
      </c>
      <c r="L38" s="554"/>
      <c r="M38" s="518"/>
      <c r="N38" s="513" t="str">
        <f t="shared" si="0"/>
        <v/>
      </c>
      <c r="O38" s="522"/>
      <c r="P38" s="522"/>
      <c r="Q38" s="522"/>
      <c r="R38" s="548"/>
      <c r="S38" s="523"/>
      <c r="T38" s="525"/>
      <c r="U38" s="523"/>
      <c r="V38" s="114"/>
    </row>
    <row r="39" spans="2:22" ht="23.25" hidden="1" customHeight="1" outlineLevel="1" x14ac:dyDescent="0.25">
      <c r="B39" s="113"/>
      <c r="C39" s="171">
        <v>23</v>
      </c>
      <c r="D39" s="400"/>
      <c r="E39" s="488"/>
      <c r="F39" s="400"/>
      <c r="G39" s="514"/>
      <c r="H39" s="508"/>
      <c r="I39" s="396">
        <f t="shared" si="1"/>
        <v>0</v>
      </c>
      <c r="J39" s="463"/>
      <c r="K39" s="515">
        <f t="shared" si="2"/>
        <v>0</v>
      </c>
      <c r="L39" s="554"/>
      <c r="M39" s="518"/>
      <c r="N39" s="513" t="str">
        <f t="shared" si="0"/>
        <v/>
      </c>
      <c r="O39" s="522"/>
      <c r="P39" s="522"/>
      <c r="Q39" s="522"/>
      <c r="R39" s="548"/>
      <c r="S39" s="523"/>
      <c r="T39" s="525"/>
      <c r="U39" s="523"/>
      <c r="V39" s="114"/>
    </row>
    <row r="40" spans="2:22" ht="23.25" hidden="1" customHeight="1" outlineLevel="1" x14ac:dyDescent="0.25">
      <c r="B40" s="113"/>
      <c r="C40" s="171">
        <v>24</v>
      </c>
      <c r="D40" s="400"/>
      <c r="E40" s="488"/>
      <c r="F40" s="400"/>
      <c r="G40" s="514"/>
      <c r="H40" s="508"/>
      <c r="I40" s="396">
        <f t="shared" si="1"/>
        <v>0</v>
      </c>
      <c r="J40" s="463"/>
      <c r="K40" s="515">
        <f t="shared" si="2"/>
        <v>0</v>
      </c>
      <c r="L40" s="554"/>
      <c r="M40" s="518"/>
      <c r="N40" s="513" t="str">
        <f t="shared" si="0"/>
        <v/>
      </c>
      <c r="O40" s="522"/>
      <c r="P40" s="522"/>
      <c r="Q40" s="522"/>
      <c r="R40" s="548"/>
      <c r="S40" s="523"/>
      <c r="T40" s="525"/>
      <c r="U40" s="523"/>
      <c r="V40" s="114"/>
    </row>
    <row r="41" spans="2:22" ht="23.25" hidden="1" customHeight="1" outlineLevel="1" x14ac:dyDescent="0.25">
      <c r="B41" s="113"/>
      <c r="C41" s="171">
        <v>25</v>
      </c>
      <c r="D41" s="400"/>
      <c r="E41" s="488"/>
      <c r="F41" s="400"/>
      <c r="G41" s="514"/>
      <c r="H41" s="508"/>
      <c r="I41" s="396">
        <f t="shared" si="1"/>
        <v>0</v>
      </c>
      <c r="J41" s="463"/>
      <c r="K41" s="515">
        <f t="shared" si="2"/>
        <v>0</v>
      </c>
      <c r="L41" s="554"/>
      <c r="M41" s="518"/>
      <c r="N41" s="513" t="str">
        <f t="shared" si="0"/>
        <v/>
      </c>
      <c r="O41" s="522"/>
      <c r="P41" s="522"/>
      <c r="Q41" s="522"/>
      <c r="R41" s="548"/>
      <c r="S41" s="523"/>
      <c r="T41" s="525"/>
      <c r="U41" s="523"/>
      <c r="V41" s="114"/>
    </row>
    <row r="42" spans="2:22" ht="23.25" hidden="1" customHeight="1" outlineLevel="1" x14ac:dyDescent="0.25">
      <c r="B42" s="113"/>
      <c r="C42" s="171">
        <v>26</v>
      </c>
      <c r="D42" s="400"/>
      <c r="E42" s="488"/>
      <c r="F42" s="400"/>
      <c r="G42" s="514"/>
      <c r="H42" s="508"/>
      <c r="I42" s="396">
        <f t="shared" si="1"/>
        <v>0</v>
      </c>
      <c r="J42" s="463"/>
      <c r="K42" s="515">
        <f t="shared" si="2"/>
        <v>0</v>
      </c>
      <c r="L42" s="554"/>
      <c r="M42" s="518"/>
      <c r="N42" s="513" t="str">
        <f t="shared" si="0"/>
        <v/>
      </c>
      <c r="O42" s="522"/>
      <c r="P42" s="522"/>
      <c r="Q42" s="522"/>
      <c r="R42" s="548"/>
      <c r="S42" s="523"/>
      <c r="T42" s="525"/>
      <c r="U42" s="523"/>
      <c r="V42" s="114"/>
    </row>
    <row r="43" spans="2:22" ht="23.25" hidden="1" customHeight="1" outlineLevel="1" x14ac:dyDescent="0.25">
      <c r="B43" s="113"/>
      <c r="C43" s="171">
        <v>27</v>
      </c>
      <c r="D43" s="400"/>
      <c r="E43" s="488"/>
      <c r="F43" s="400"/>
      <c r="G43" s="514"/>
      <c r="H43" s="508"/>
      <c r="I43" s="396">
        <f t="shared" si="1"/>
        <v>0</v>
      </c>
      <c r="J43" s="463"/>
      <c r="K43" s="515">
        <f t="shared" si="2"/>
        <v>0</v>
      </c>
      <c r="L43" s="554"/>
      <c r="M43" s="518"/>
      <c r="N43" s="513" t="str">
        <f t="shared" si="0"/>
        <v/>
      </c>
      <c r="O43" s="522"/>
      <c r="P43" s="522"/>
      <c r="Q43" s="522"/>
      <c r="R43" s="548"/>
      <c r="S43" s="523"/>
      <c r="T43" s="525"/>
      <c r="U43" s="523"/>
      <c r="V43" s="114"/>
    </row>
    <row r="44" spans="2:22" ht="23.25" hidden="1" customHeight="1" outlineLevel="1" x14ac:dyDescent="0.25">
      <c r="B44" s="113"/>
      <c r="C44" s="171">
        <v>28</v>
      </c>
      <c r="D44" s="400"/>
      <c r="E44" s="488"/>
      <c r="F44" s="400"/>
      <c r="G44" s="514"/>
      <c r="H44" s="508"/>
      <c r="I44" s="396">
        <f t="shared" si="1"/>
        <v>0</v>
      </c>
      <c r="J44" s="463"/>
      <c r="K44" s="515">
        <f t="shared" si="2"/>
        <v>0</v>
      </c>
      <c r="L44" s="554"/>
      <c r="M44" s="518"/>
      <c r="N44" s="513" t="str">
        <f t="shared" si="0"/>
        <v/>
      </c>
      <c r="O44" s="522"/>
      <c r="P44" s="522"/>
      <c r="Q44" s="522"/>
      <c r="R44" s="548"/>
      <c r="S44" s="523"/>
      <c r="T44" s="525"/>
      <c r="U44" s="523"/>
      <c r="V44" s="114"/>
    </row>
    <row r="45" spans="2:22" ht="23.25" hidden="1" customHeight="1" outlineLevel="1" x14ac:dyDescent="0.25">
      <c r="B45" s="113"/>
      <c r="C45" s="171">
        <v>29</v>
      </c>
      <c r="D45" s="400"/>
      <c r="E45" s="488"/>
      <c r="F45" s="400"/>
      <c r="G45" s="514"/>
      <c r="H45" s="508"/>
      <c r="I45" s="396">
        <f t="shared" si="1"/>
        <v>0</v>
      </c>
      <c r="J45" s="463"/>
      <c r="K45" s="515">
        <f t="shared" si="2"/>
        <v>0</v>
      </c>
      <c r="L45" s="554"/>
      <c r="M45" s="518"/>
      <c r="N45" s="513" t="str">
        <f t="shared" si="0"/>
        <v/>
      </c>
      <c r="O45" s="522"/>
      <c r="P45" s="522"/>
      <c r="Q45" s="522"/>
      <c r="R45" s="548"/>
      <c r="S45" s="523"/>
      <c r="T45" s="525"/>
      <c r="U45" s="523"/>
      <c r="V45" s="114"/>
    </row>
    <row r="46" spans="2:22" ht="23.25" hidden="1" customHeight="1" outlineLevel="1" x14ac:dyDescent="0.25">
      <c r="B46" s="113"/>
      <c r="C46" s="171">
        <v>30</v>
      </c>
      <c r="D46" s="400"/>
      <c r="E46" s="488"/>
      <c r="F46" s="400"/>
      <c r="G46" s="514"/>
      <c r="H46" s="508"/>
      <c r="I46" s="396">
        <f t="shared" si="1"/>
        <v>0</v>
      </c>
      <c r="J46" s="463"/>
      <c r="K46" s="515">
        <f t="shared" si="2"/>
        <v>0</v>
      </c>
      <c r="L46" s="554"/>
      <c r="M46" s="518"/>
      <c r="N46" s="513" t="str">
        <f t="shared" si="0"/>
        <v/>
      </c>
      <c r="O46" s="522"/>
      <c r="P46" s="522"/>
      <c r="Q46" s="522"/>
      <c r="R46" s="548"/>
      <c r="S46" s="523"/>
      <c r="T46" s="525"/>
      <c r="U46" s="523"/>
      <c r="V46" s="114"/>
    </row>
    <row r="47" spans="2:22" ht="23.25" hidden="1" customHeight="1" outlineLevel="1" x14ac:dyDescent="0.25">
      <c r="B47" s="113"/>
      <c r="C47" s="171">
        <v>31</v>
      </c>
      <c r="D47" s="400"/>
      <c r="E47" s="488"/>
      <c r="F47" s="400"/>
      <c r="G47" s="514"/>
      <c r="H47" s="508"/>
      <c r="I47" s="396">
        <f t="shared" si="1"/>
        <v>0</v>
      </c>
      <c r="J47" s="463"/>
      <c r="K47" s="515">
        <f t="shared" si="2"/>
        <v>0</v>
      </c>
      <c r="L47" s="554"/>
      <c r="M47" s="518"/>
      <c r="N47" s="513" t="str">
        <f t="shared" si="0"/>
        <v/>
      </c>
      <c r="O47" s="522"/>
      <c r="P47" s="522"/>
      <c r="Q47" s="522"/>
      <c r="R47" s="548"/>
      <c r="S47" s="523"/>
      <c r="T47" s="525"/>
      <c r="U47" s="523"/>
      <c r="V47" s="114"/>
    </row>
    <row r="48" spans="2:22" ht="23.25" hidden="1" customHeight="1" outlineLevel="1" x14ac:dyDescent="0.25">
      <c r="B48" s="113"/>
      <c r="C48" s="171">
        <v>32</v>
      </c>
      <c r="D48" s="400"/>
      <c r="E48" s="488"/>
      <c r="F48" s="400"/>
      <c r="G48" s="514"/>
      <c r="H48" s="508"/>
      <c r="I48" s="396">
        <f t="shared" si="1"/>
        <v>0</v>
      </c>
      <c r="J48" s="463"/>
      <c r="K48" s="515">
        <f t="shared" si="2"/>
        <v>0</v>
      </c>
      <c r="L48" s="554"/>
      <c r="M48" s="518"/>
      <c r="N48" s="513" t="str">
        <f t="shared" si="0"/>
        <v/>
      </c>
      <c r="O48" s="522"/>
      <c r="P48" s="522"/>
      <c r="Q48" s="522"/>
      <c r="R48" s="548"/>
      <c r="S48" s="523"/>
      <c r="T48" s="525"/>
      <c r="U48" s="523"/>
      <c r="V48" s="114"/>
    </row>
    <row r="49" spans="2:22" ht="23.25" hidden="1" customHeight="1" outlineLevel="1" x14ac:dyDescent="0.25">
      <c r="B49" s="113"/>
      <c r="C49" s="171">
        <v>33</v>
      </c>
      <c r="D49" s="400"/>
      <c r="E49" s="488"/>
      <c r="F49" s="400"/>
      <c r="G49" s="514"/>
      <c r="H49" s="508"/>
      <c r="I49" s="396">
        <f t="shared" si="1"/>
        <v>0</v>
      </c>
      <c r="J49" s="463"/>
      <c r="K49" s="515">
        <f t="shared" si="2"/>
        <v>0</v>
      </c>
      <c r="L49" s="554"/>
      <c r="M49" s="518"/>
      <c r="N49" s="513" t="str">
        <f t="shared" si="0"/>
        <v/>
      </c>
      <c r="O49" s="522"/>
      <c r="P49" s="522"/>
      <c r="Q49" s="522"/>
      <c r="R49" s="548"/>
      <c r="S49" s="523"/>
      <c r="T49" s="525"/>
      <c r="U49" s="523"/>
      <c r="V49" s="114"/>
    </row>
    <row r="50" spans="2:22" ht="23.25" hidden="1" customHeight="1" outlineLevel="1" x14ac:dyDescent="0.25">
      <c r="B50" s="113"/>
      <c r="C50" s="171">
        <v>34</v>
      </c>
      <c r="D50" s="400"/>
      <c r="E50" s="488"/>
      <c r="F50" s="400"/>
      <c r="G50" s="514"/>
      <c r="H50" s="508"/>
      <c r="I50" s="396">
        <f t="shared" si="1"/>
        <v>0</v>
      </c>
      <c r="J50" s="463"/>
      <c r="K50" s="515">
        <f t="shared" si="2"/>
        <v>0</v>
      </c>
      <c r="L50" s="554"/>
      <c r="M50" s="518"/>
      <c r="N50" s="513" t="str">
        <f t="shared" si="0"/>
        <v/>
      </c>
      <c r="O50" s="522"/>
      <c r="P50" s="522"/>
      <c r="Q50" s="522"/>
      <c r="R50" s="548"/>
      <c r="S50" s="523"/>
      <c r="T50" s="525"/>
      <c r="U50" s="523"/>
      <c r="V50" s="114"/>
    </row>
    <row r="51" spans="2:22" ht="23.25" hidden="1" customHeight="1" outlineLevel="1" x14ac:dyDescent="0.25">
      <c r="B51" s="113"/>
      <c r="C51" s="171">
        <v>35</v>
      </c>
      <c r="D51" s="400"/>
      <c r="E51" s="488"/>
      <c r="F51" s="400"/>
      <c r="G51" s="514"/>
      <c r="H51" s="508"/>
      <c r="I51" s="396">
        <f t="shared" si="1"/>
        <v>0</v>
      </c>
      <c r="J51" s="463"/>
      <c r="K51" s="515">
        <f t="shared" si="2"/>
        <v>0</v>
      </c>
      <c r="L51" s="554"/>
      <c r="M51" s="518"/>
      <c r="N51" s="513" t="str">
        <f t="shared" si="0"/>
        <v/>
      </c>
      <c r="O51" s="522"/>
      <c r="P51" s="522"/>
      <c r="Q51" s="522"/>
      <c r="R51" s="548"/>
      <c r="S51" s="523"/>
      <c r="T51" s="525"/>
      <c r="U51" s="523"/>
      <c r="V51" s="114"/>
    </row>
    <row r="52" spans="2:22" ht="23.25" hidden="1" customHeight="1" outlineLevel="1" x14ac:dyDescent="0.25">
      <c r="B52" s="113"/>
      <c r="C52" s="171">
        <v>36</v>
      </c>
      <c r="D52" s="400"/>
      <c r="E52" s="488"/>
      <c r="F52" s="400"/>
      <c r="G52" s="514"/>
      <c r="H52" s="508"/>
      <c r="I52" s="396">
        <f t="shared" si="1"/>
        <v>0</v>
      </c>
      <c r="J52" s="463"/>
      <c r="K52" s="515">
        <f>+I52-J52</f>
        <v>0</v>
      </c>
      <c r="L52" s="554"/>
      <c r="M52" s="518"/>
      <c r="N52" s="513" t="str">
        <f t="shared" si="0"/>
        <v/>
      </c>
      <c r="O52" s="522"/>
      <c r="P52" s="522"/>
      <c r="Q52" s="522"/>
      <c r="R52" s="548"/>
      <c r="S52" s="523"/>
      <c r="T52" s="525"/>
      <c r="U52" s="523"/>
      <c r="V52" s="114"/>
    </row>
    <row r="53" spans="2:22" ht="23.25" hidden="1" customHeight="1" outlineLevel="1" thickBot="1" x14ac:dyDescent="0.3">
      <c r="B53" s="113"/>
      <c r="C53" s="305">
        <v>37</v>
      </c>
      <c r="D53" s="400"/>
      <c r="E53" s="492"/>
      <c r="F53" s="401"/>
      <c r="G53" s="519"/>
      <c r="H53" s="508"/>
      <c r="I53" s="397">
        <f t="shared" si="1"/>
        <v>0</v>
      </c>
      <c r="J53" s="520"/>
      <c r="K53" s="521">
        <f>+I53-J53</f>
        <v>0</v>
      </c>
      <c r="L53" s="554"/>
      <c r="M53" s="518"/>
      <c r="N53" s="513" t="str">
        <f t="shared" si="0"/>
        <v/>
      </c>
      <c r="O53" s="526"/>
      <c r="P53" s="526"/>
      <c r="Q53" s="526"/>
      <c r="R53" s="549"/>
      <c r="S53" s="527"/>
      <c r="T53" s="528"/>
      <c r="U53" s="527"/>
      <c r="V53" s="114"/>
    </row>
    <row r="54" spans="2:22" ht="63.75" customHeight="1" collapsed="1" thickBot="1" x14ac:dyDescent="0.3">
      <c r="B54" s="113"/>
      <c r="C54" s="365" t="s">
        <v>184</v>
      </c>
      <c r="D54" s="533"/>
      <c r="E54" s="533"/>
      <c r="F54" s="366"/>
      <c r="G54" s="367">
        <f>SUM(G55:G60)</f>
        <v>0</v>
      </c>
      <c r="H54" s="367">
        <f>SUM(H55:H60)</f>
        <v>0</v>
      </c>
      <c r="I54" s="368">
        <f>SUM(I55:I60)</f>
        <v>0</v>
      </c>
      <c r="J54" s="368">
        <f>SUM(J55:J60)</f>
        <v>0</v>
      </c>
      <c r="K54" s="369">
        <f>SUM(K55:K60)</f>
        <v>0</v>
      </c>
      <c r="L54" s="370" t="str">
        <f>IF(MIN(L55:L60)=0,"",MIN(L55:L60))</f>
        <v/>
      </c>
      <c r="M54" s="371" t="str">
        <f>IF(MAX(M55:M60)=0,"",MAX(M55:M60))</f>
        <v/>
      </c>
      <c r="N54" s="317" t="s">
        <v>250</v>
      </c>
      <c r="O54" s="184">
        <f>SUM(O55:O60)</f>
        <v>0</v>
      </c>
      <c r="P54" s="184">
        <f>SUM(P55:P60)</f>
        <v>0</v>
      </c>
      <c r="Q54" s="184">
        <f>SUM(Q55:Q60)</f>
        <v>0</v>
      </c>
      <c r="R54" s="184">
        <f>SUM(R55:R60)</f>
        <v>0</v>
      </c>
      <c r="S54" s="185">
        <f>SUM(S55:S60)</f>
        <v>0</v>
      </c>
      <c r="T54" s="372"/>
      <c r="U54" s="185"/>
      <c r="V54" s="114"/>
    </row>
    <row r="55" spans="2:22" ht="26.25" customHeight="1" x14ac:dyDescent="0.25">
      <c r="B55" s="113"/>
      <c r="C55" s="171">
        <v>1</v>
      </c>
      <c r="D55" s="534"/>
      <c r="E55" s="488"/>
      <c r="F55" s="400"/>
      <c r="G55" s="399"/>
      <c r="H55" s="405"/>
      <c r="I55" s="389">
        <f t="shared" ref="I55:I60" si="3">+H55+G55</f>
        <v>0</v>
      </c>
      <c r="J55" s="402"/>
      <c r="K55" s="391">
        <f t="shared" ref="K55:K60" si="4">+I55-J55</f>
        <v>0</v>
      </c>
      <c r="L55" s="412"/>
      <c r="M55" s="413"/>
      <c r="N55" s="513" t="str">
        <f t="shared" si="0"/>
        <v/>
      </c>
      <c r="O55" s="463"/>
      <c r="P55" s="494"/>
      <c r="Q55" s="494"/>
      <c r="R55" s="550"/>
      <c r="S55" s="495"/>
      <c r="T55" s="418"/>
      <c r="U55" s="495"/>
      <c r="V55" s="114"/>
    </row>
    <row r="56" spans="2:22" ht="18.75" customHeight="1" thickBot="1" x14ac:dyDescent="0.3">
      <c r="B56" s="113"/>
      <c r="C56" s="169">
        <v>2</v>
      </c>
      <c r="D56" s="487"/>
      <c r="E56" s="489"/>
      <c r="F56" s="400"/>
      <c r="G56" s="406"/>
      <c r="H56" s="407"/>
      <c r="I56" s="390">
        <f t="shared" si="3"/>
        <v>0</v>
      </c>
      <c r="J56" s="410"/>
      <c r="K56" s="392">
        <f t="shared" si="4"/>
        <v>0</v>
      </c>
      <c r="L56" s="414"/>
      <c r="M56" s="415"/>
      <c r="N56" s="513" t="str">
        <f t="shared" si="0"/>
        <v/>
      </c>
      <c r="O56" s="496"/>
      <c r="P56" s="497"/>
      <c r="Q56" s="497"/>
      <c r="R56" s="551"/>
      <c r="S56" s="498"/>
      <c r="T56" s="403"/>
      <c r="U56" s="498"/>
      <c r="V56" s="114"/>
    </row>
    <row r="57" spans="2:22" ht="18.75" hidden="1" customHeight="1" outlineLevel="1" thickBot="1" x14ac:dyDescent="0.3">
      <c r="B57" s="113"/>
      <c r="C57" s="169">
        <v>3</v>
      </c>
      <c r="D57" s="487"/>
      <c r="E57" s="489"/>
      <c r="F57" s="400"/>
      <c r="G57" s="406"/>
      <c r="H57" s="407"/>
      <c r="I57" s="390">
        <f t="shared" si="3"/>
        <v>0</v>
      </c>
      <c r="J57" s="410"/>
      <c r="K57" s="392">
        <f t="shared" si="4"/>
        <v>0</v>
      </c>
      <c r="L57" s="414"/>
      <c r="M57" s="415"/>
      <c r="N57" s="513" t="str">
        <f t="shared" si="0"/>
        <v/>
      </c>
      <c r="O57" s="496"/>
      <c r="P57" s="497"/>
      <c r="Q57" s="497"/>
      <c r="R57" s="551"/>
      <c r="S57" s="498"/>
      <c r="T57" s="403"/>
      <c r="U57" s="498"/>
      <c r="V57" s="114"/>
    </row>
    <row r="58" spans="2:22" ht="18.75" hidden="1" customHeight="1" outlineLevel="1" thickBot="1" x14ac:dyDescent="0.3">
      <c r="B58" s="113"/>
      <c r="C58" s="169">
        <v>4</v>
      </c>
      <c r="D58" s="487"/>
      <c r="E58" s="489"/>
      <c r="F58" s="400"/>
      <c r="G58" s="406"/>
      <c r="H58" s="407"/>
      <c r="I58" s="390">
        <f t="shared" si="3"/>
        <v>0</v>
      </c>
      <c r="J58" s="410"/>
      <c r="K58" s="392">
        <f t="shared" si="4"/>
        <v>0</v>
      </c>
      <c r="L58" s="414"/>
      <c r="M58" s="415"/>
      <c r="N58" s="513" t="str">
        <f t="shared" si="0"/>
        <v/>
      </c>
      <c r="O58" s="496"/>
      <c r="P58" s="497"/>
      <c r="Q58" s="497"/>
      <c r="R58" s="551"/>
      <c r="S58" s="498"/>
      <c r="T58" s="403"/>
      <c r="U58" s="498"/>
      <c r="V58" s="114"/>
    </row>
    <row r="59" spans="2:22" ht="18.75" hidden="1" customHeight="1" outlineLevel="1" thickBot="1" x14ac:dyDescent="0.3">
      <c r="B59" s="113"/>
      <c r="C59" s="170">
        <v>5</v>
      </c>
      <c r="D59" s="487"/>
      <c r="E59" s="491"/>
      <c r="F59" s="400"/>
      <c r="G59" s="406"/>
      <c r="H59" s="408"/>
      <c r="I59" s="390">
        <f t="shared" si="3"/>
        <v>0</v>
      </c>
      <c r="J59" s="410"/>
      <c r="K59" s="392">
        <f t="shared" si="4"/>
        <v>0</v>
      </c>
      <c r="L59" s="414"/>
      <c r="M59" s="415"/>
      <c r="N59" s="513" t="str">
        <f t="shared" si="0"/>
        <v/>
      </c>
      <c r="O59" s="496"/>
      <c r="P59" s="497"/>
      <c r="Q59" s="497"/>
      <c r="R59" s="551"/>
      <c r="S59" s="498"/>
      <c r="T59" s="404"/>
      <c r="U59" s="498"/>
      <c r="V59" s="114"/>
    </row>
    <row r="60" spans="2:22" ht="18.75" hidden="1" customHeight="1" outlineLevel="1" thickBot="1" x14ac:dyDescent="0.3">
      <c r="B60" s="113"/>
      <c r="C60" s="170">
        <v>6</v>
      </c>
      <c r="D60" s="532"/>
      <c r="E60" s="491"/>
      <c r="F60" s="401"/>
      <c r="G60" s="409"/>
      <c r="H60" s="408"/>
      <c r="I60" s="393">
        <f t="shared" si="3"/>
        <v>0</v>
      </c>
      <c r="J60" s="411"/>
      <c r="K60" s="394">
        <f t="shared" si="4"/>
        <v>0</v>
      </c>
      <c r="L60" s="416"/>
      <c r="M60" s="417"/>
      <c r="N60" s="513" t="str">
        <f t="shared" si="0"/>
        <v/>
      </c>
      <c r="O60" s="499"/>
      <c r="P60" s="500"/>
      <c r="Q60" s="500"/>
      <c r="R60" s="552"/>
      <c r="S60" s="501"/>
      <c r="T60" s="404"/>
      <c r="U60" s="501"/>
      <c r="V60" s="114"/>
    </row>
    <row r="61" spans="2:22" ht="63.75" customHeight="1" collapsed="1" thickBot="1" x14ac:dyDescent="0.3">
      <c r="B61" s="113"/>
      <c r="C61" s="365" t="s">
        <v>291</v>
      </c>
      <c r="D61" s="533"/>
      <c r="E61" s="533"/>
      <c r="F61" s="366"/>
      <c r="G61" s="367">
        <f>SUM(G62:G67)</f>
        <v>0</v>
      </c>
      <c r="H61" s="367">
        <f>SUM(H62:H67)</f>
        <v>0</v>
      </c>
      <c r="I61" s="368">
        <f>SUM(I62:I67)</f>
        <v>0</v>
      </c>
      <c r="J61" s="368">
        <f>SUM(J62:J67)</f>
        <v>0</v>
      </c>
      <c r="K61" s="369">
        <f>SUM(K62:K67)</f>
        <v>0</v>
      </c>
      <c r="L61" s="370" t="str">
        <f>IF(MIN(L62:L67)=0,"",MIN(L62:L67))</f>
        <v/>
      </c>
      <c r="M61" s="371" t="str">
        <f>IF(MAX(M62:M67)=0,"",MAX(M62:M67))</f>
        <v/>
      </c>
      <c r="N61" s="317" t="s">
        <v>250</v>
      </c>
      <c r="O61" s="184">
        <f>SUM(O62:O67)</f>
        <v>0</v>
      </c>
      <c r="P61" s="184">
        <f>SUM(P62:P67)</f>
        <v>0</v>
      </c>
      <c r="Q61" s="184">
        <f>SUM(Q62:Q67)</f>
        <v>0</v>
      </c>
      <c r="R61" s="184">
        <f>SUM(R62:R67)</f>
        <v>0</v>
      </c>
      <c r="S61" s="185">
        <f>SUM(S62:S67)</f>
        <v>0</v>
      </c>
      <c r="T61" s="372"/>
      <c r="U61" s="185"/>
      <c r="V61" s="114"/>
    </row>
    <row r="62" spans="2:22" ht="18.75" customHeight="1" x14ac:dyDescent="0.25">
      <c r="B62" s="113"/>
      <c r="C62" s="171">
        <v>1</v>
      </c>
      <c r="D62" s="487"/>
      <c r="E62" s="488"/>
      <c r="F62" s="400"/>
      <c r="G62" s="481"/>
      <c r="H62" s="482"/>
      <c r="I62" s="389">
        <f t="shared" ref="I62:I67" si="5">+H62+G62</f>
        <v>0</v>
      </c>
      <c r="J62" s="402"/>
      <c r="K62" s="391">
        <f t="shared" ref="K62:K67" si="6">+I62-J62</f>
        <v>0</v>
      </c>
      <c r="L62" s="412"/>
      <c r="M62" s="413"/>
      <c r="N62" s="513" t="str">
        <f t="shared" si="0"/>
        <v/>
      </c>
      <c r="O62" s="463"/>
      <c r="P62" s="494"/>
      <c r="Q62" s="494"/>
      <c r="R62" s="550"/>
      <c r="S62" s="495"/>
      <c r="T62" s="418"/>
      <c r="U62" s="495"/>
      <c r="V62" s="114"/>
    </row>
    <row r="63" spans="2:22" ht="18.75" customHeight="1" thickBot="1" x14ac:dyDescent="0.3">
      <c r="B63" s="113"/>
      <c r="C63" s="169">
        <v>2</v>
      </c>
      <c r="D63" s="423"/>
      <c r="E63" s="489"/>
      <c r="F63" s="400"/>
      <c r="G63" s="483"/>
      <c r="H63" s="484"/>
      <c r="I63" s="390">
        <f t="shared" si="5"/>
        <v>0</v>
      </c>
      <c r="J63" s="410"/>
      <c r="K63" s="392">
        <f t="shared" si="6"/>
        <v>0</v>
      </c>
      <c r="L63" s="414"/>
      <c r="M63" s="415"/>
      <c r="N63" s="513" t="str">
        <f t="shared" si="0"/>
        <v/>
      </c>
      <c r="O63" s="496"/>
      <c r="P63" s="497"/>
      <c r="Q63" s="497"/>
      <c r="R63" s="551"/>
      <c r="S63" s="498"/>
      <c r="T63" s="403"/>
      <c r="U63" s="498"/>
      <c r="V63" s="114"/>
    </row>
    <row r="64" spans="2:22" ht="18.75" hidden="1" customHeight="1" outlineLevel="1" thickBot="1" x14ac:dyDescent="0.3">
      <c r="B64" s="113"/>
      <c r="C64" s="169">
        <v>3</v>
      </c>
      <c r="D64" s="423"/>
      <c r="E64" s="489"/>
      <c r="F64" s="400"/>
      <c r="G64" s="483"/>
      <c r="H64" s="484"/>
      <c r="I64" s="390">
        <f t="shared" si="5"/>
        <v>0</v>
      </c>
      <c r="J64" s="410"/>
      <c r="K64" s="392">
        <f t="shared" si="6"/>
        <v>0</v>
      </c>
      <c r="L64" s="414"/>
      <c r="M64" s="415"/>
      <c r="N64" s="513" t="str">
        <f t="shared" si="0"/>
        <v/>
      </c>
      <c r="O64" s="496"/>
      <c r="P64" s="497"/>
      <c r="Q64" s="497"/>
      <c r="R64" s="551"/>
      <c r="S64" s="498"/>
      <c r="T64" s="403"/>
      <c r="U64" s="498"/>
      <c r="V64" s="114"/>
    </row>
    <row r="65" spans="2:22" ht="18.75" hidden="1" customHeight="1" outlineLevel="1" thickBot="1" x14ac:dyDescent="0.3">
      <c r="B65" s="113"/>
      <c r="C65" s="169">
        <v>4</v>
      </c>
      <c r="D65" s="423"/>
      <c r="E65" s="489"/>
      <c r="F65" s="400"/>
      <c r="G65" s="483"/>
      <c r="H65" s="484"/>
      <c r="I65" s="390">
        <f t="shared" si="5"/>
        <v>0</v>
      </c>
      <c r="J65" s="410"/>
      <c r="K65" s="392">
        <f t="shared" si="6"/>
        <v>0</v>
      </c>
      <c r="L65" s="414"/>
      <c r="M65" s="415"/>
      <c r="N65" s="513" t="str">
        <f t="shared" si="0"/>
        <v/>
      </c>
      <c r="O65" s="496"/>
      <c r="P65" s="497"/>
      <c r="Q65" s="497"/>
      <c r="R65" s="551"/>
      <c r="S65" s="498"/>
      <c r="T65" s="403"/>
      <c r="U65" s="498"/>
      <c r="V65" s="114"/>
    </row>
    <row r="66" spans="2:22" ht="18.75" hidden="1" customHeight="1" outlineLevel="1" thickBot="1" x14ac:dyDescent="0.3">
      <c r="B66" s="113"/>
      <c r="C66" s="170">
        <v>5</v>
      </c>
      <c r="D66" s="490"/>
      <c r="E66" s="491"/>
      <c r="F66" s="400"/>
      <c r="G66" s="483"/>
      <c r="H66" s="485"/>
      <c r="I66" s="390">
        <f t="shared" si="5"/>
        <v>0</v>
      </c>
      <c r="J66" s="410"/>
      <c r="K66" s="392">
        <f t="shared" si="6"/>
        <v>0</v>
      </c>
      <c r="L66" s="414"/>
      <c r="M66" s="415"/>
      <c r="N66" s="513" t="str">
        <f t="shared" si="0"/>
        <v/>
      </c>
      <c r="O66" s="496"/>
      <c r="P66" s="497"/>
      <c r="Q66" s="497"/>
      <c r="R66" s="551"/>
      <c r="S66" s="498"/>
      <c r="T66" s="404"/>
      <c r="U66" s="498"/>
      <c r="V66" s="114"/>
    </row>
    <row r="67" spans="2:22" ht="18.75" hidden="1" customHeight="1" outlineLevel="1" thickBot="1" x14ac:dyDescent="0.3">
      <c r="B67" s="113"/>
      <c r="C67" s="170">
        <v>6</v>
      </c>
      <c r="D67" s="490"/>
      <c r="E67" s="491"/>
      <c r="F67" s="401"/>
      <c r="G67" s="486"/>
      <c r="H67" s="485"/>
      <c r="I67" s="393">
        <f t="shared" si="5"/>
        <v>0</v>
      </c>
      <c r="J67" s="411"/>
      <c r="K67" s="394">
        <f t="shared" si="6"/>
        <v>0</v>
      </c>
      <c r="L67" s="416"/>
      <c r="M67" s="417"/>
      <c r="N67" s="513" t="str">
        <f t="shared" si="0"/>
        <v/>
      </c>
      <c r="O67" s="499"/>
      <c r="P67" s="500"/>
      <c r="Q67" s="500"/>
      <c r="R67" s="552"/>
      <c r="S67" s="501"/>
      <c r="T67" s="404"/>
      <c r="U67" s="501"/>
      <c r="V67" s="114"/>
    </row>
    <row r="68" spans="2:22" ht="63.75" customHeight="1" collapsed="1" thickBot="1" x14ac:dyDescent="0.3">
      <c r="B68" s="113"/>
      <c r="C68" s="365" t="s">
        <v>292</v>
      </c>
      <c r="D68" s="533"/>
      <c r="E68" s="533"/>
      <c r="F68" s="366"/>
      <c r="G68" s="367">
        <f>SUM(G69:G92)</f>
        <v>0</v>
      </c>
      <c r="H68" s="367">
        <f>SUM(H69:H92)</f>
        <v>0</v>
      </c>
      <c r="I68" s="368">
        <f>SUM(I69:I92)</f>
        <v>0</v>
      </c>
      <c r="J68" s="368">
        <f>SUM(J69:J92)</f>
        <v>0</v>
      </c>
      <c r="K68" s="369">
        <f>SUM(K69:K92)</f>
        <v>0</v>
      </c>
      <c r="L68" s="370" t="str">
        <f>IF(MIN(L69:L92)=0,"",MIN(L69:L92))</f>
        <v/>
      </c>
      <c r="M68" s="371" t="str">
        <f>IF(MAX(M69:M92)=0,"",MAX(M69:M92))</f>
        <v/>
      </c>
      <c r="N68" s="317" t="s">
        <v>250</v>
      </c>
      <c r="O68" s="184">
        <f>SUM(O69:O92)</f>
        <v>0</v>
      </c>
      <c r="P68" s="184">
        <f>SUM(P69:P92)</f>
        <v>0</v>
      </c>
      <c r="Q68" s="184">
        <f>SUM(Q69:Q92)</f>
        <v>0</v>
      </c>
      <c r="R68" s="184">
        <f>SUM(R69:R92)</f>
        <v>0</v>
      </c>
      <c r="S68" s="184">
        <f>SUM(S69:S92)</f>
        <v>0</v>
      </c>
      <c r="T68" s="372"/>
      <c r="U68" s="184"/>
      <c r="V68" s="114"/>
    </row>
    <row r="69" spans="2:22" ht="18.75" customHeight="1" x14ac:dyDescent="0.25">
      <c r="B69" s="113"/>
      <c r="C69" s="171">
        <v>1</v>
      </c>
      <c r="D69" s="487"/>
      <c r="E69" s="488"/>
      <c r="F69" s="529"/>
      <c r="G69" s="399"/>
      <c r="H69" s="405"/>
      <c r="I69" s="389">
        <f>+H69+G69</f>
        <v>0</v>
      </c>
      <c r="J69" s="402"/>
      <c r="K69" s="391">
        <f>+I69-J69</f>
        <v>0</v>
      </c>
      <c r="L69" s="419"/>
      <c r="M69" s="413"/>
      <c r="N69" s="513" t="str">
        <f>IF(O69+P69+Q69+S69=0,"",IF(O69+P69+Q69+S69+R69&lt;&gt;J69,"ERRO NA SOMA","VALIDADO"))</f>
        <v/>
      </c>
      <c r="O69" s="493"/>
      <c r="P69" s="494"/>
      <c r="Q69" s="494"/>
      <c r="R69" s="550"/>
      <c r="S69" s="495"/>
      <c r="T69" s="418"/>
      <c r="U69" s="495"/>
      <c r="V69" s="114"/>
    </row>
    <row r="70" spans="2:22" ht="18.75" customHeight="1" thickBot="1" x14ac:dyDescent="0.3">
      <c r="B70" s="113"/>
      <c r="C70" s="169">
        <v>2</v>
      </c>
      <c r="D70" s="423"/>
      <c r="E70" s="489"/>
      <c r="F70" s="529"/>
      <c r="G70" s="406"/>
      <c r="H70" s="407"/>
      <c r="I70" s="390">
        <f>+H70+G70</f>
        <v>0</v>
      </c>
      <c r="J70" s="410"/>
      <c r="K70" s="392">
        <f>+I70-J70</f>
        <v>0</v>
      </c>
      <c r="L70" s="414"/>
      <c r="M70" s="415"/>
      <c r="N70" s="513" t="str">
        <f t="shared" si="0"/>
        <v/>
      </c>
      <c r="O70" s="496"/>
      <c r="P70" s="497"/>
      <c r="Q70" s="497"/>
      <c r="R70" s="551"/>
      <c r="S70" s="498"/>
      <c r="T70" s="403"/>
      <c r="U70" s="498"/>
      <c r="V70" s="114"/>
    </row>
    <row r="71" spans="2:22" ht="18.75" hidden="1" customHeight="1" outlineLevel="1" thickBot="1" x14ac:dyDescent="0.3">
      <c r="B71" s="113"/>
      <c r="C71" s="169">
        <v>3</v>
      </c>
      <c r="D71" s="423"/>
      <c r="E71" s="489"/>
      <c r="F71" s="529"/>
      <c r="G71" s="406"/>
      <c r="H71" s="407"/>
      <c r="I71" s="390">
        <f t="shared" ref="I71:I92" si="7">+H71+G71</f>
        <v>0</v>
      </c>
      <c r="J71" s="410"/>
      <c r="K71" s="392">
        <f t="shared" ref="K71:K92" si="8">+I71-J71</f>
        <v>0</v>
      </c>
      <c r="L71" s="414"/>
      <c r="M71" s="415"/>
      <c r="N71" s="513" t="str">
        <f t="shared" si="0"/>
        <v/>
      </c>
      <c r="O71" s="496"/>
      <c r="P71" s="497"/>
      <c r="Q71" s="497"/>
      <c r="R71" s="551"/>
      <c r="S71" s="498"/>
      <c r="T71" s="403"/>
      <c r="U71" s="565"/>
      <c r="V71" s="114"/>
    </row>
    <row r="72" spans="2:22" ht="18.75" hidden="1" customHeight="1" outlineLevel="1" thickBot="1" x14ac:dyDescent="0.3">
      <c r="B72" s="113"/>
      <c r="C72" s="171">
        <v>4</v>
      </c>
      <c r="D72" s="423"/>
      <c r="E72" s="489"/>
      <c r="F72" s="529"/>
      <c r="G72" s="406"/>
      <c r="H72" s="407"/>
      <c r="I72" s="390">
        <f t="shared" si="7"/>
        <v>0</v>
      </c>
      <c r="J72" s="410"/>
      <c r="K72" s="392">
        <f t="shared" si="8"/>
        <v>0</v>
      </c>
      <c r="L72" s="414"/>
      <c r="M72" s="415"/>
      <c r="N72" s="513" t="str">
        <f t="shared" si="0"/>
        <v/>
      </c>
      <c r="O72" s="496"/>
      <c r="P72" s="497"/>
      <c r="Q72" s="497"/>
      <c r="R72" s="551"/>
      <c r="S72" s="498"/>
      <c r="T72" s="403"/>
      <c r="U72" s="565"/>
      <c r="V72" s="114"/>
    </row>
    <row r="73" spans="2:22" ht="18.75" hidden="1" customHeight="1" outlineLevel="1" thickBot="1" x14ac:dyDescent="0.3">
      <c r="B73" s="113"/>
      <c r="C73" s="171">
        <v>5</v>
      </c>
      <c r="D73" s="423"/>
      <c r="E73" s="489"/>
      <c r="F73" s="529"/>
      <c r="G73" s="406"/>
      <c r="H73" s="407"/>
      <c r="I73" s="390">
        <f t="shared" si="7"/>
        <v>0</v>
      </c>
      <c r="J73" s="410"/>
      <c r="K73" s="392">
        <f t="shared" si="8"/>
        <v>0</v>
      </c>
      <c r="L73" s="414"/>
      <c r="M73" s="415"/>
      <c r="N73" s="513" t="str">
        <f t="shared" si="0"/>
        <v/>
      </c>
      <c r="O73" s="496"/>
      <c r="P73" s="497"/>
      <c r="Q73" s="497"/>
      <c r="R73" s="551"/>
      <c r="S73" s="498"/>
      <c r="T73" s="403"/>
      <c r="U73" s="565"/>
      <c r="V73" s="114"/>
    </row>
    <row r="74" spans="2:22" ht="18.75" hidden="1" customHeight="1" outlineLevel="1" thickBot="1" x14ac:dyDescent="0.3">
      <c r="B74" s="113"/>
      <c r="C74" s="171">
        <v>6</v>
      </c>
      <c r="D74" s="423"/>
      <c r="E74" s="489"/>
      <c r="F74" s="529"/>
      <c r="G74" s="406"/>
      <c r="H74" s="407"/>
      <c r="I74" s="390">
        <f t="shared" si="7"/>
        <v>0</v>
      </c>
      <c r="J74" s="410"/>
      <c r="K74" s="392">
        <f t="shared" si="8"/>
        <v>0</v>
      </c>
      <c r="L74" s="414"/>
      <c r="M74" s="415"/>
      <c r="N74" s="513" t="str">
        <f t="shared" si="0"/>
        <v/>
      </c>
      <c r="O74" s="496"/>
      <c r="P74" s="497"/>
      <c r="Q74" s="497"/>
      <c r="R74" s="551"/>
      <c r="S74" s="498"/>
      <c r="T74" s="403"/>
      <c r="U74" s="565"/>
      <c r="V74" s="114"/>
    </row>
    <row r="75" spans="2:22" ht="18.75" hidden="1" customHeight="1" outlineLevel="1" thickBot="1" x14ac:dyDescent="0.3">
      <c r="B75" s="113"/>
      <c r="C75" s="171">
        <v>7</v>
      </c>
      <c r="D75" s="423"/>
      <c r="E75" s="489"/>
      <c r="F75" s="529"/>
      <c r="G75" s="406"/>
      <c r="H75" s="407"/>
      <c r="I75" s="390">
        <f t="shared" si="7"/>
        <v>0</v>
      </c>
      <c r="J75" s="410"/>
      <c r="K75" s="392">
        <f t="shared" si="8"/>
        <v>0</v>
      </c>
      <c r="L75" s="414"/>
      <c r="M75" s="415"/>
      <c r="N75" s="513" t="str">
        <f t="shared" ref="N75:N92" si="9">IF(O75+P75+Q75+S75=0,"",IF(O75+P75+Q75+S75+R75&lt;&gt;J75,"ERRO NA SOMA","VALIDADO"))</f>
        <v/>
      </c>
      <c r="O75" s="496"/>
      <c r="P75" s="497"/>
      <c r="Q75" s="497"/>
      <c r="R75" s="551"/>
      <c r="S75" s="498"/>
      <c r="T75" s="403"/>
      <c r="U75" s="565"/>
      <c r="V75" s="114"/>
    </row>
    <row r="76" spans="2:22" ht="18.75" hidden="1" customHeight="1" outlineLevel="1" thickBot="1" x14ac:dyDescent="0.3">
      <c r="B76" s="113"/>
      <c r="C76" s="171">
        <v>8</v>
      </c>
      <c r="D76" s="423"/>
      <c r="E76" s="489"/>
      <c r="F76" s="529"/>
      <c r="G76" s="406"/>
      <c r="H76" s="407"/>
      <c r="I76" s="390">
        <f t="shared" si="7"/>
        <v>0</v>
      </c>
      <c r="J76" s="410"/>
      <c r="K76" s="392">
        <f t="shared" si="8"/>
        <v>0</v>
      </c>
      <c r="L76" s="414"/>
      <c r="M76" s="415"/>
      <c r="N76" s="513" t="str">
        <f t="shared" si="9"/>
        <v/>
      </c>
      <c r="O76" s="496"/>
      <c r="P76" s="497"/>
      <c r="Q76" s="497"/>
      <c r="R76" s="551"/>
      <c r="S76" s="498"/>
      <c r="T76" s="403"/>
      <c r="U76" s="565"/>
      <c r="V76" s="114"/>
    </row>
    <row r="77" spans="2:22" ht="18.75" hidden="1" customHeight="1" outlineLevel="1" thickBot="1" x14ac:dyDescent="0.3">
      <c r="B77" s="113"/>
      <c r="C77" s="171">
        <v>9</v>
      </c>
      <c r="D77" s="423"/>
      <c r="E77" s="489"/>
      <c r="F77" s="529"/>
      <c r="G77" s="406"/>
      <c r="H77" s="407"/>
      <c r="I77" s="390">
        <f t="shared" si="7"/>
        <v>0</v>
      </c>
      <c r="J77" s="410"/>
      <c r="K77" s="392">
        <f>+I77-J77</f>
        <v>0</v>
      </c>
      <c r="L77" s="414"/>
      <c r="M77" s="415"/>
      <c r="N77" s="513" t="str">
        <f t="shared" si="9"/>
        <v/>
      </c>
      <c r="O77" s="496"/>
      <c r="P77" s="497"/>
      <c r="Q77" s="497"/>
      <c r="R77" s="551"/>
      <c r="S77" s="498"/>
      <c r="T77" s="403"/>
      <c r="U77" s="565"/>
      <c r="V77" s="114"/>
    </row>
    <row r="78" spans="2:22" ht="18.75" hidden="1" customHeight="1" outlineLevel="1" thickBot="1" x14ac:dyDescent="0.3">
      <c r="B78" s="113"/>
      <c r="C78" s="171">
        <v>10</v>
      </c>
      <c r="D78" s="423"/>
      <c r="E78" s="489"/>
      <c r="F78" s="529"/>
      <c r="G78" s="406"/>
      <c r="H78" s="407"/>
      <c r="I78" s="390">
        <f t="shared" si="7"/>
        <v>0</v>
      </c>
      <c r="J78" s="410"/>
      <c r="K78" s="392">
        <f t="shared" si="8"/>
        <v>0</v>
      </c>
      <c r="L78" s="414"/>
      <c r="M78" s="415"/>
      <c r="N78" s="513" t="str">
        <f t="shared" si="9"/>
        <v/>
      </c>
      <c r="O78" s="496"/>
      <c r="P78" s="497"/>
      <c r="Q78" s="497"/>
      <c r="R78" s="551"/>
      <c r="S78" s="498"/>
      <c r="T78" s="403"/>
      <c r="U78" s="565"/>
      <c r="V78" s="114"/>
    </row>
    <row r="79" spans="2:22" ht="18.75" hidden="1" customHeight="1" outlineLevel="1" thickBot="1" x14ac:dyDescent="0.3">
      <c r="B79" s="113"/>
      <c r="C79" s="171">
        <v>11</v>
      </c>
      <c r="D79" s="423"/>
      <c r="E79" s="489"/>
      <c r="F79" s="529"/>
      <c r="G79" s="406"/>
      <c r="H79" s="407"/>
      <c r="I79" s="390">
        <f t="shared" si="7"/>
        <v>0</v>
      </c>
      <c r="J79" s="410"/>
      <c r="K79" s="392">
        <f t="shared" si="8"/>
        <v>0</v>
      </c>
      <c r="L79" s="414"/>
      <c r="M79" s="415"/>
      <c r="N79" s="513" t="str">
        <f t="shared" si="9"/>
        <v/>
      </c>
      <c r="O79" s="496"/>
      <c r="P79" s="497"/>
      <c r="Q79" s="497"/>
      <c r="R79" s="551"/>
      <c r="S79" s="498"/>
      <c r="T79" s="403"/>
      <c r="U79" s="565"/>
      <c r="V79" s="114"/>
    </row>
    <row r="80" spans="2:22" ht="18.75" hidden="1" customHeight="1" outlineLevel="1" thickBot="1" x14ac:dyDescent="0.3">
      <c r="B80" s="113"/>
      <c r="C80" s="171">
        <v>12</v>
      </c>
      <c r="D80" s="423"/>
      <c r="E80" s="489"/>
      <c r="F80" s="529"/>
      <c r="G80" s="406"/>
      <c r="H80" s="407"/>
      <c r="I80" s="390">
        <f t="shared" si="7"/>
        <v>0</v>
      </c>
      <c r="J80" s="410"/>
      <c r="K80" s="392">
        <f t="shared" si="8"/>
        <v>0</v>
      </c>
      <c r="L80" s="414"/>
      <c r="M80" s="415"/>
      <c r="N80" s="513" t="str">
        <f t="shared" si="9"/>
        <v/>
      </c>
      <c r="O80" s="496"/>
      <c r="P80" s="497"/>
      <c r="Q80" s="497"/>
      <c r="R80" s="551"/>
      <c r="S80" s="498"/>
      <c r="T80" s="403"/>
      <c r="U80" s="565"/>
      <c r="V80" s="114"/>
    </row>
    <row r="81" spans="2:24" ht="18.75" hidden="1" customHeight="1" outlineLevel="1" thickBot="1" x14ac:dyDescent="0.3">
      <c r="B81" s="113"/>
      <c r="C81" s="171">
        <v>13</v>
      </c>
      <c r="D81" s="423"/>
      <c r="E81" s="489"/>
      <c r="F81" s="529"/>
      <c r="G81" s="406"/>
      <c r="H81" s="407"/>
      <c r="I81" s="390">
        <f t="shared" si="7"/>
        <v>0</v>
      </c>
      <c r="J81" s="410"/>
      <c r="K81" s="392">
        <f t="shared" si="8"/>
        <v>0</v>
      </c>
      <c r="L81" s="414"/>
      <c r="M81" s="415"/>
      <c r="N81" s="513" t="str">
        <f t="shared" si="9"/>
        <v/>
      </c>
      <c r="O81" s="496"/>
      <c r="P81" s="497"/>
      <c r="Q81" s="497"/>
      <c r="R81" s="551"/>
      <c r="S81" s="498"/>
      <c r="T81" s="403"/>
      <c r="U81" s="565"/>
      <c r="V81" s="114"/>
    </row>
    <row r="82" spans="2:24" ht="18.75" hidden="1" customHeight="1" outlineLevel="1" thickBot="1" x14ac:dyDescent="0.3">
      <c r="B82" s="113"/>
      <c r="C82" s="171">
        <v>14</v>
      </c>
      <c r="D82" s="423"/>
      <c r="E82" s="489"/>
      <c r="F82" s="529"/>
      <c r="G82" s="406"/>
      <c r="H82" s="407"/>
      <c r="I82" s="390">
        <f t="shared" si="7"/>
        <v>0</v>
      </c>
      <c r="J82" s="410"/>
      <c r="K82" s="392">
        <f t="shared" si="8"/>
        <v>0</v>
      </c>
      <c r="L82" s="414"/>
      <c r="M82" s="415"/>
      <c r="N82" s="513" t="str">
        <f t="shared" si="9"/>
        <v/>
      </c>
      <c r="O82" s="496"/>
      <c r="P82" s="497"/>
      <c r="Q82" s="497"/>
      <c r="R82" s="551"/>
      <c r="S82" s="498"/>
      <c r="T82" s="403"/>
      <c r="U82" s="565"/>
      <c r="V82" s="114"/>
    </row>
    <row r="83" spans="2:24" ht="18.75" hidden="1" customHeight="1" outlineLevel="1" thickBot="1" x14ac:dyDescent="0.3">
      <c r="B83" s="113"/>
      <c r="C83" s="171">
        <v>15</v>
      </c>
      <c r="D83" s="423"/>
      <c r="E83" s="489"/>
      <c r="F83" s="529"/>
      <c r="G83" s="406"/>
      <c r="H83" s="407"/>
      <c r="I83" s="390">
        <f t="shared" si="7"/>
        <v>0</v>
      </c>
      <c r="J83" s="410"/>
      <c r="K83" s="392">
        <f t="shared" si="8"/>
        <v>0</v>
      </c>
      <c r="L83" s="414"/>
      <c r="M83" s="415"/>
      <c r="N83" s="513" t="str">
        <f t="shared" si="9"/>
        <v/>
      </c>
      <c r="O83" s="496"/>
      <c r="P83" s="497"/>
      <c r="Q83" s="497"/>
      <c r="R83" s="551"/>
      <c r="S83" s="498"/>
      <c r="T83" s="403"/>
      <c r="U83" s="565"/>
      <c r="V83" s="114"/>
    </row>
    <row r="84" spans="2:24" ht="18.75" hidden="1" customHeight="1" outlineLevel="1" thickBot="1" x14ac:dyDescent="0.3">
      <c r="B84" s="113"/>
      <c r="C84" s="171">
        <v>16</v>
      </c>
      <c r="D84" s="423"/>
      <c r="E84" s="489"/>
      <c r="F84" s="529"/>
      <c r="G84" s="406"/>
      <c r="H84" s="407"/>
      <c r="I84" s="390">
        <f t="shared" si="7"/>
        <v>0</v>
      </c>
      <c r="J84" s="410"/>
      <c r="K84" s="392">
        <f t="shared" si="8"/>
        <v>0</v>
      </c>
      <c r="L84" s="414"/>
      <c r="M84" s="415"/>
      <c r="N84" s="513" t="str">
        <f t="shared" si="9"/>
        <v/>
      </c>
      <c r="O84" s="496"/>
      <c r="P84" s="497"/>
      <c r="Q84" s="497"/>
      <c r="R84" s="551"/>
      <c r="S84" s="498"/>
      <c r="T84" s="403"/>
      <c r="U84" s="565"/>
      <c r="V84" s="114"/>
    </row>
    <row r="85" spans="2:24" ht="18.75" hidden="1" customHeight="1" outlineLevel="1" thickBot="1" x14ac:dyDescent="0.3">
      <c r="B85" s="113"/>
      <c r="C85" s="171">
        <v>17</v>
      </c>
      <c r="D85" s="423"/>
      <c r="E85" s="489"/>
      <c r="F85" s="529"/>
      <c r="G85" s="406"/>
      <c r="H85" s="407"/>
      <c r="I85" s="390">
        <f t="shared" si="7"/>
        <v>0</v>
      </c>
      <c r="J85" s="410"/>
      <c r="K85" s="392">
        <f t="shared" si="8"/>
        <v>0</v>
      </c>
      <c r="L85" s="414"/>
      <c r="M85" s="415"/>
      <c r="N85" s="513" t="str">
        <f t="shared" si="9"/>
        <v/>
      </c>
      <c r="O85" s="496"/>
      <c r="P85" s="497"/>
      <c r="Q85" s="497"/>
      <c r="R85" s="551"/>
      <c r="S85" s="498"/>
      <c r="T85" s="403"/>
      <c r="U85" s="565"/>
      <c r="V85" s="114"/>
    </row>
    <row r="86" spans="2:24" ht="18.75" hidden="1" customHeight="1" outlineLevel="1" thickBot="1" x14ac:dyDescent="0.3">
      <c r="B86" s="113"/>
      <c r="C86" s="171">
        <v>18</v>
      </c>
      <c r="D86" s="423"/>
      <c r="E86" s="489"/>
      <c r="F86" s="529"/>
      <c r="G86" s="406"/>
      <c r="H86" s="407"/>
      <c r="I86" s="390">
        <f t="shared" si="7"/>
        <v>0</v>
      </c>
      <c r="J86" s="410"/>
      <c r="K86" s="392">
        <f t="shared" si="8"/>
        <v>0</v>
      </c>
      <c r="L86" s="414"/>
      <c r="M86" s="415"/>
      <c r="N86" s="513" t="str">
        <f t="shared" si="9"/>
        <v/>
      </c>
      <c r="O86" s="496"/>
      <c r="P86" s="497"/>
      <c r="Q86" s="497"/>
      <c r="R86" s="551"/>
      <c r="S86" s="498"/>
      <c r="T86" s="403"/>
      <c r="U86" s="565"/>
      <c r="V86" s="114"/>
    </row>
    <row r="87" spans="2:24" ht="18.75" hidden="1" customHeight="1" outlineLevel="1" thickBot="1" x14ac:dyDescent="0.3">
      <c r="B87" s="113"/>
      <c r="C87" s="171">
        <v>19</v>
      </c>
      <c r="D87" s="423"/>
      <c r="E87" s="489"/>
      <c r="F87" s="529"/>
      <c r="G87" s="406"/>
      <c r="H87" s="407"/>
      <c r="I87" s="390">
        <f t="shared" si="7"/>
        <v>0</v>
      </c>
      <c r="J87" s="410"/>
      <c r="K87" s="392">
        <f t="shared" si="8"/>
        <v>0</v>
      </c>
      <c r="L87" s="414"/>
      <c r="M87" s="415"/>
      <c r="N87" s="513" t="str">
        <f t="shared" si="9"/>
        <v/>
      </c>
      <c r="O87" s="496"/>
      <c r="P87" s="497"/>
      <c r="Q87" s="497"/>
      <c r="R87" s="551"/>
      <c r="S87" s="498"/>
      <c r="T87" s="403"/>
      <c r="U87" s="565"/>
      <c r="V87" s="114"/>
    </row>
    <row r="88" spans="2:24" ht="18.75" hidden="1" customHeight="1" outlineLevel="1" thickBot="1" x14ac:dyDescent="0.3">
      <c r="B88" s="113"/>
      <c r="C88" s="171">
        <v>20</v>
      </c>
      <c r="D88" s="423"/>
      <c r="E88" s="489"/>
      <c r="F88" s="529"/>
      <c r="G88" s="406"/>
      <c r="H88" s="407"/>
      <c r="I88" s="390">
        <f t="shared" si="7"/>
        <v>0</v>
      </c>
      <c r="J88" s="410"/>
      <c r="K88" s="392">
        <f t="shared" si="8"/>
        <v>0</v>
      </c>
      <c r="L88" s="414"/>
      <c r="M88" s="415"/>
      <c r="N88" s="513" t="str">
        <f t="shared" si="9"/>
        <v/>
      </c>
      <c r="O88" s="496"/>
      <c r="P88" s="497"/>
      <c r="Q88" s="497"/>
      <c r="R88" s="551"/>
      <c r="S88" s="498"/>
      <c r="T88" s="403"/>
      <c r="U88" s="565"/>
      <c r="V88" s="114"/>
    </row>
    <row r="89" spans="2:24" ht="18.75" hidden="1" customHeight="1" outlineLevel="1" thickBot="1" x14ac:dyDescent="0.3">
      <c r="B89" s="113"/>
      <c r="C89" s="171">
        <v>21</v>
      </c>
      <c r="D89" s="423"/>
      <c r="E89" s="489"/>
      <c r="F89" s="529"/>
      <c r="G89" s="406"/>
      <c r="H89" s="407"/>
      <c r="I89" s="390">
        <f t="shared" si="7"/>
        <v>0</v>
      </c>
      <c r="J89" s="410"/>
      <c r="K89" s="392">
        <f t="shared" si="8"/>
        <v>0</v>
      </c>
      <c r="L89" s="414"/>
      <c r="M89" s="415"/>
      <c r="N89" s="513" t="str">
        <f t="shared" si="9"/>
        <v/>
      </c>
      <c r="O89" s="496"/>
      <c r="P89" s="497"/>
      <c r="Q89" s="497"/>
      <c r="R89" s="551"/>
      <c r="S89" s="498"/>
      <c r="T89" s="403"/>
      <c r="U89" s="565"/>
      <c r="V89" s="114"/>
    </row>
    <row r="90" spans="2:24" ht="18.75" hidden="1" customHeight="1" outlineLevel="1" thickBot="1" x14ac:dyDescent="0.3">
      <c r="B90" s="113"/>
      <c r="C90" s="171">
        <v>22</v>
      </c>
      <c r="D90" s="423"/>
      <c r="E90" s="489"/>
      <c r="F90" s="529"/>
      <c r="G90" s="406"/>
      <c r="H90" s="407"/>
      <c r="I90" s="390">
        <f t="shared" si="7"/>
        <v>0</v>
      </c>
      <c r="J90" s="410"/>
      <c r="K90" s="392">
        <f t="shared" si="8"/>
        <v>0</v>
      </c>
      <c r="L90" s="414"/>
      <c r="M90" s="415"/>
      <c r="N90" s="513" t="str">
        <f t="shared" si="9"/>
        <v/>
      </c>
      <c r="O90" s="496"/>
      <c r="P90" s="497"/>
      <c r="Q90" s="497"/>
      <c r="R90" s="551"/>
      <c r="S90" s="498"/>
      <c r="T90" s="403"/>
      <c r="U90" s="565"/>
      <c r="V90" s="114"/>
    </row>
    <row r="91" spans="2:24" ht="18.75" hidden="1" customHeight="1" outlineLevel="1" thickBot="1" x14ac:dyDescent="0.3">
      <c r="B91" s="113"/>
      <c r="C91" s="171">
        <v>23</v>
      </c>
      <c r="D91" s="423"/>
      <c r="E91" s="489"/>
      <c r="F91" s="529"/>
      <c r="G91" s="406"/>
      <c r="H91" s="407"/>
      <c r="I91" s="390">
        <f t="shared" si="7"/>
        <v>0</v>
      </c>
      <c r="J91" s="410"/>
      <c r="K91" s="392">
        <f t="shared" si="8"/>
        <v>0</v>
      </c>
      <c r="L91" s="414"/>
      <c r="M91" s="415"/>
      <c r="N91" s="513" t="str">
        <f t="shared" si="9"/>
        <v/>
      </c>
      <c r="O91" s="496"/>
      <c r="P91" s="497"/>
      <c r="Q91" s="497"/>
      <c r="R91" s="551"/>
      <c r="S91" s="498"/>
      <c r="T91" s="403"/>
      <c r="U91" s="565"/>
      <c r="V91" s="114"/>
    </row>
    <row r="92" spans="2:24" ht="19.5" hidden="1" customHeight="1" outlineLevel="1" thickBot="1" x14ac:dyDescent="0.3">
      <c r="B92" s="113"/>
      <c r="C92" s="171">
        <v>24</v>
      </c>
      <c r="D92" s="423"/>
      <c r="E92" s="489"/>
      <c r="F92" s="529"/>
      <c r="G92" s="406"/>
      <c r="H92" s="407"/>
      <c r="I92" s="304">
        <f t="shared" si="7"/>
        <v>0</v>
      </c>
      <c r="J92" s="410"/>
      <c r="K92" s="392">
        <f t="shared" si="8"/>
        <v>0</v>
      </c>
      <c r="L92" s="414"/>
      <c r="M92" s="415"/>
      <c r="N92" s="513" t="str">
        <f t="shared" si="9"/>
        <v/>
      </c>
      <c r="O92" s="496"/>
      <c r="P92" s="497"/>
      <c r="Q92" s="497"/>
      <c r="R92" s="551"/>
      <c r="S92" s="498"/>
      <c r="T92" s="403"/>
      <c r="U92" s="565"/>
      <c r="V92" s="114"/>
    </row>
    <row r="93" spans="2:24" ht="71.25" customHeight="1" collapsed="1" thickBot="1" x14ac:dyDescent="0.3">
      <c r="B93" s="113"/>
      <c r="C93" s="259"/>
      <c r="D93" s="260"/>
      <c r="E93" s="260"/>
      <c r="F93" s="297" t="s">
        <v>187</v>
      </c>
      <c r="G93" s="261">
        <f>+G68+G61+G54+G16</f>
        <v>0</v>
      </c>
      <c r="H93" s="261">
        <f>+H68+H61+H54+H16</f>
        <v>0</v>
      </c>
      <c r="I93" s="261">
        <f>+I68+I61+I54+I16</f>
        <v>0</v>
      </c>
      <c r="J93" s="261">
        <f>+J68+J61+J54+J16</f>
        <v>0</v>
      </c>
      <c r="K93" s="261">
        <f>+K68+K61+K54+K16</f>
        <v>0</v>
      </c>
      <c r="L93" s="134"/>
      <c r="M93" s="308" t="s">
        <v>247</v>
      </c>
      <c r="N93" s="308" t="str">
        <f>IF(O93+P93+Q93+S93=0,"",IF(O93+P93+Q93+S93+R93&lt;&gt;J93,"ERRO NA SOMA","VALIDADO"))</f>
        <v/>
      </c>
      <c r="O93" s="318">
        <f>+O68+O61+O54+O16</f>
        <v>0</v>
      </c>
      <c r="P93" s="318">
        <f>+P68+P61+P54+P16</f>
        <v>0</v>
      </c>
      <c r="Q93" s="318">
        <f>+Q68+Q61+Q54+Q16</f>
        <v>0</v>
      </c>
      <c r="R93" s="318">
        <f>+R68+R61+R54+R16</f>
        <v>0</v>
      </c>
      <c r="S93" s="318">
        <f>+S68+S61+S54+S16</f>
        <v>0</v>
      </c>
      <c r="T93" s="96"/>
      <c r="U93" s="18"/>
      <c r="V93" s="114"/>
      <c r="X93" s="109" t="s">
        <v>239</v>
      </c>
    </row>
    <row r="94" spans="2:24" ht="43.5" customHeight="1" x14ac:dyDescent="0.25">
      <c r="B94" s="113"/>
      <c r="C94" s="18"/>
      <c r="D94" s="18"/>
      <c r="E94" s="18"/>
      <c r="F94" s="197"/>
      <c r="G94" s="198"/>
      <c r="H94" s="198"/>
      <c r="I94" s="198"/>
      <c r="J94" s="198"/>
      <c r="K94" s="19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14"/>
    </row>
    <row r="95" spans="2:24" ht="43.5" customHeight="1" x14ac:dyDescent="0.25">
      <c r="B95" s="113"/>
      <c r="C95" s="254"/>
      <c r="D95" s="252"/>
      <c r="E95" s="252"/>
      <c r="F95" s="252"/>
      <c r="G95" s="252"/>
      <c r="H95" s="252"/>
      <c r="I95" s="252"/>
      <c r="J95" s="198"/>
      <c r="K95" s="19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14"/>
    </row>
    <row r="96" spans="2:24" ht="43.5" customHeight="1" x14ac:dyDescent="0.25">
      <c r="B96" s="113"/>
      <c r="C96" s="618" t="s">
        <v>206</v>
      </c>
      <c r="D96" s="618"/>
      <c r="E96" s="619" t="str">
        <f>IFERROR("",J61/J93)</f>
        <v/>
      </c>
      <c r="F96" s="252"/>
      <c r="G96" s="603" t="s">
        <v>233</v>
      </c>
      <c r="H96" s="604"/>
      <c r="I96" s="604"/>
      <c r="J96" s="604"/>
      <c r="K96" s="605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14"/>
    </row>
    <row r="97" spans="2:22" ht="43.5" customHeight="1" x14ac:dyDescent="0.25">
      <c r="B97" s="113"/>
      <c r="C97" s="618"/>
      <c r="D97" s="618"/>
      <c r="E97" s="620"/>
      <c r="F97" s="252"/>
      <c r="G97" s="606"/>
      <c r="H97" s="607"/>
      <c r="I97" s="607"/>
      <c r="J97" s="607"/>
      <c r="K97" s="60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14"/>
    </row>
    <row r="98" spans="2:22" ht="56.25" customHeight="1" x14ac:dyDescent="0.25">
      <c r="B98" s="113"/>
      <c r="C98" s="602" t="s">
        <v>232</v>
      </c>
      <c r="D98" s="602"/>
      <c r="E98" s="388">
        <f>(J68+J54+J16)*0.3/0.7</f>
        <v>0</v>
      </c>
      <c r="F98" s="252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14"/>
    </row>
    <row r="99" spans="2:22" ht="43.5" customHeight="1" x14ac:dyDescent="0.25">
      <c r="B99" s="113"/>
      <c r="C99" s="252"/>
      <c r="D99" s="252"/>
      <c r="E99" s="255"/>
      <c r="F99" s="252"/>
      <c r="G99" s="252"/>
      <c r="H99" s="252"/>
      <c r="I99" s="252"/>
      <c r="J99" s="198"/>
      <c r="K99" s="19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14"/>
    </row>
    <row r="100" spans="2:22" ht="28.5" customHeight="1" x14ac:dyDescent="0.25">
      <c r="B100" s="113"/>
      <c r="C100" s="254"/>
      <c r="D100" s="252"/>
      <c r="E100" s="252"/>
      <c r="F100" s="252"/>
      <c r="G100" s="252"/>
      <c r="H100" s="252"/>
      <c r="I100" s="252"/>
      <c r="J100" s="198"/>
      <c r="K100" s="19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14"/>
    </row>
    <row r="101" spans="2:22" x14ac:dyDescent="0.25">
      <c r="B101" s="113"/>
      <c r="C101" s="23"/>
      <c r="V101" s="114"/>
    </row>
    <row r="102" spans="2:22" ht="15.75" thickBot="1" x14ac:dyDescent="0.3">
      <c r="B102" s="115"/>
      <c r="C102" s="107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7"/>
    </row>
    <row r="105" spans="2:22" ht="36.75" customHeight="1" x14ac:dyDescent="0.25">
      <c r="K105" s="159"/>
    </row>
    <row r="106" spans="2:22" ht="27.75" customHeight="1" x14ac:dyDescent="0.25"/>
    <row r="107" spans="2:22" ht="15" customHeight="1" x14ac:dyDescent="0.25"/>
    <row r="108" spans="2:22" ht="15" customHeight="1" x14ac:dyDescent="0.25"/>
    <row r="109" spans="2:22" ht="15" customHeight="1" x14ac:dyDescent="0.25"/>
    <row r="110" spans="2:22" ht="15" customHeight="1" x14ac:dyDescent="0.25"/>
    <row r="111" spans="2:22" ht="15.75" customHeight="1" x14ac:dyDescent="0.25"/>
    <row r="112" spans="2:22" ht="15" customHeight="1" x14ac:dyDescent="0.25"/>
    <row r="113" spans="4:23" ht="15" customHeight="1" x14ac:dyDescent="0.25">
      <c r="V113" s="119"/>
      <c r="W113" s="119"/>
    </row>
    <row r="114" spans="4:23" x14ac:dyDescent="0.25">
      <c r="V114" s="119"/>
      <c r="W114" s="119"/>
    </row>
    <row r="115" spans="4:23" x14ac:dyDescent="0.25">
      <c r="V115" s="119"/>
      <c r="W115" s="119"/>
    </row>
    <row r="116" spans="4:23" x14ac:dyDescent="0.25">
      <c r="V116" s="119"/>
      <c r="W116" s="119"/>
    </row>
    <row r="117" spans="4:23" x14ac:dyDescent="0.25">
      <c r="D117" s="151"/>
      <c r="W117" s="174"/>
    </row>
    <row r="118" spans="4:23" ht="20.25" customHeight="1" x14ac:dyDescent="0.25"/>
    <row r="120" spans="4:23" ht="53.25" customHeight="1" x14ac:dyDescent="0.25"/>
    <row r="123" spans="4:23" ht="60" customHeight="1" x14ac:dyDescent="0.25"/>
    <row r="124" spans="4:23" ht="22.5" customHeight="1" x14ac:dyDescent="0.25"/>
    <row r="127" spans="4:23" ht="15" customHeight="1" x14ac:dyDescent="0.25"/>
    <row r="128" spans="4:23" ht="77.25" customHeight="1" x14ac:dyDescent="0.25"/>
  </sheetData>
  <sheetProtection algorithmName="SHA-512" hashValue="v2eI7Y2QablIk7xNAE+Ew6xX6NqTvwZAvKpJDEd6KApCH9uNL5V//qXyOB0PAoIjCd4fLEzqUOtaE1LLAqoJ/g==" saltValue="38aHAKSWPRwA6SPVyJxHeA==" spinCount="100000" sheet="1" formatCells="0" formatColumns="0" formatRows="0" insertColumns="0" insertRows="0" insertHyperlinks="0" deleteColumns="0" deleteRows="0" sort="0" autoFilter="0" pivotTables="0"/>
  <mergeCells count="11">
    <mergeCell ref="U13:U15"/>
    <mergeCell ref="C98:D98"/>
    <mergeCell ref="G96:K97"/>
    <mergeCell ref="B2:C8"/>
    <mergeCell ref="G13:K13"/>
    <mergeCell ref="L13:M13"/>
    <mergeCell ref="C96:D97"/>
    <mergeCell ref="E96:E97"/>
    <mergeCell ref="C10:T11"/>
    <mergeCell ref="T14:T15"/>
    <mergeCell ref="N13:S14"/>
  </mergeCells>
  <conditionalFormatting sqref="D95:I95 C99:D99">
    <cfRule type="cellIs" dxfId="9" priority="27" operator="equal">
      <formula>"Atenção, contrato anterior a 31-03-2025!"</formula>
    </cfRule>
  </conditionalFormatting>
  <conditionalFormatting sqref="E96:E97">
    <cfRule type="cellIs" dxfId="8" priority="28" operator="greaterThan">
      <formula>0.3</formula>
    </cfRule>
  </conditionalFormatting>
  <conditionalFormatting sqref="E96:I96 F97:F98 F99:I99 D100:I100">
    <cfRule type="cellIs" dxfId="7" priority="29" operator="equal">
      <formula>"Atenção, contrato anterior a 31-03-2025!"</formula>
    </cfRule>
  </conditionalFormatting>
  <conditionalFormatting sqref="K16:K92">
    <cfRule type="cellIs" dxfId="6" priority="1" operator="lessThan">
      <formula>0</formula>
    </cfRule>
  </conditionalFormatting>
  <conditionalFormatting sqref="K17">
    <cfRule type="cellIs" dxfId="5" priority="9" operator="greaterThan">
      <formula>"soma($N$18:$Q$18)"</formula>
    </cfRule>
  </conditionalFormatting>
  <conditionalFormatting sqref="N17:N53 N55:N60 N62:N67 N69:N92">
    <cfRule type="cellIs" dxfId="4" priority="4" operator="equal">
      <formula>"ERRO NA SOMA"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5819CBE-5757-4D27-80DF-E61C54851A21}">
          <x14:formula1>
            <xm:f>'0.Introd'!$S$47:$S$48</xm:f>
          </x14:formula1>
          <xm:sqref>D62:D67</xm:sqref>
        </x14:dataValidation>
        <x14:dataValidation type="list" allowBlank="1" showInputMessage="1" showErrorMessage="1" xr:uid="{1A232A93-3EEE-4CB8-9C47-3EDEE222DA8E}">
          <x14:formula1>
            <xm:f>'0.Introd'!$S$49:$S$50</xm:f>
          </x14:formula1>
          <xm:sqref>D69:D92</xm:sqref>
        </x14:dataValidation>
        <x14:dataValidation type="list" allowBlank="1" showInputMessage="1" showErrorMessage="1" xr:uid="{50A5046A-A234-45B0-BED1-729CEE8059EE}">
          <x14:formula1>
            <xm:f>'0.Introd'!$AD$52:$AD$56</xm:f>
          </x14:formula1>
          <xm:sqref>U71:U92 T62:T67 T17:T53 T69:T92 T55:T60</xm:sqref>
        </x14:dataValidation>
        <x14:dataValidation type="list" allowBlank="1" showInputMessage="1" showErrorMessage="1" xr:uid="{CDBC4C33-13F5-49A6-8A96-4C50DA5CB545}">
          <x14:formula1>
            <xm:f>'0.Introd'!$U$54:$U$59</xm:f>
          </x14:formula1>
          <xm:sqref>F69:F92</xm:sqref>
        </x14:dataValidation>
        <x14:dataValidation type="list" allowBlank="1" showInputMessage="1" showErrorMessage="1" xr:uid="{8960E5ED-DD08-4D22-82BB-F3B61C789B5E}">
          <x14:formula1>
            <xm:f>'0.Introd'!$S$53:$S$59</xm:f>
          </x14:formula1>
          <xm:sqref>C113 F62:F67 C111 C109</xm:sqref>
        </x14:dataValidation>
        <x14:dataValidation type="list" allowBlank="1" showInputMessage="1" showErrorMessage="1" xr:uid="{A9EAC9C0-46B7-4F91-BE90-AA95AC3C0641}">
          <x14:formula1>
            <xm:f>'0.Introd'!$S$54:$S$56</xm:f>
          </x14:formula1>
          <xm:sqref>F17:F53 F55:F60</xm:sqref>
        </x14:dataValidation>
        <x14:dataValidation type="list" allowBlank="1" showInputMessage="1" showErrorMessage="1" xr:uid="{4FF0F941-3BC2-4EA5-8242-83BFBC23A082}">
          <x14:formula1>
            <xm:f>'0.Introd'!$S$43:$S$44</xm:f>
          </x14:formula1>
          <xm:sqref>D55:D60</xm:sqref>
        </x14:dataValidation>
        <x14:dataValidation type="list" allowBlank="1" showInputMessage="1" showErrorMessage="1" xr:uid="{EFD3E8D5-B8FD-4897-94A7-9A68A8CEA913}">
          <x14:formula1>
            <xm:f>'0.Introd'!$S$37:$S$42</xm:f>
          </x14:formula1>
          <xm:sqref>D17:D53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1A824-5EC1-4EE5-A99A-F1277B1E0E0F}">
  <dimension ref="B1:P32"/>
  <sheetViews>
    <sheetView topLeftCell="D8" zoomScale="70" zoomScaleNormal="70" zoomScaleSheetLayoutView="55" zoomScalePageLayoutView="70" workbookViewId="0">
      <selection activeCell="C13" sqref="C13"/>
    </sheetView>
  </sheetViews>
  <sheetFormatPr defaultColWidth="9.28515625" defaultRowHeight="12.75" x14ac:dyDescent="0.2"/>
  <cols>
    <col min="1" max="1" width="2.85546875" style="18" customWidth="1"/>
    <col min="2" max="2" width="4.7109375" style="18" customWidth="1"/>
    <col min="3" max="3" width="15.42578125" style="23" customWidth="1"/>
    <col min="4" max="4" width="18" style="22" customWidth="1"/>
    <col min="5" max="5" width="32" style="18" customWidth="1"/>
    <col min="6" max="6" width="13.28515625" style="23" customWidth="1"/>
    <col min="7" max="7" width="71.140625" style="18" customWidth="1"/>
    <col min="8" max="8" width="96.5703125" style="18" customWidth="1"/>
    <col min="9" max="9" width="15.42578125" style="23" customWidth="1"/>
    <col min="10" max="10" width="19.42578125" style="23" customWidth="1"/>
    <col min="11" max="11" width="7.28515625" style="18" customWidth="1"/>
    <col min="12" max="20" width="9.28515625" style="18" customWidth="1"/>
    <col min="21" max="16384" width="9.28515625" style="18"/>
  </cols>
  <sheetData>
    <row r="1" spans="2:16" ht="13.5" thickBot="1" x14ac:dyDescent="0.25">
      <c r="B1" s="95"/>
      <c r="C1" s="95"/>
      <c r="D1" s="95"/>
      <c r="E1" s="96"/>
      <c r="F1" s="97"/>
      <c r="G1" s="96"/>
      <c r="H1" s="96"/>
      <c r="I1" s="97"/>
      <c r="J1" s="18"/>
    </row>
    <row r="2" spans="2:16" ht="21" customHeight="1" x14ac:dyDescent="0.2">
      <c r="B2" s="134"/>
      <c r="C2" s="382"/>
      <c r="D2" s="135"/>
      <c r="E2" s="136"/>
      <c r="F2" s="97"/>
      <c r="G2" s="135"/>
      <c r="H2" s="135"/>
      <c r="I2" s="137"/>
      <c r="J2" s="137"/>
      <c r="K2" s="98"/>
    </row>
    <row r="3" spans="2:16" ht="31.5" customHeight="1" x14ac:dyDescent="0.2">
      <c r="B3" s="138"/>
      <c r="C3" s="21"/>
      <c r="D3" s="383"/>
      <c r="E3" s="33" t="s">
        <v>0</v>
      </c>
      <c r="F3" s="34"/>
      <c r="G3" s="34"/>
      <c r="H3" s="34"/>
      <c r="I3" s="34"/>
      <c r="J3" s="387"/>
      <c r="K3" s="100"/>
    </row>
    <row r="4" spans="2:16" ht="26.25" customHeight="1" x14ac:dyDescent="0.2">
      <c r="B4" s="138"/>
      <c r="C4" s="21"/>
      <c r="D4" s="383"/>
      <c r="E4" s="118" t="s">
        <v>1</v>
      </c>
      <c r="F4" s="467">
        <f>IFERROR('2. Investimento'!E5,"")</f>
        <v>0</v>
      </c>
      <c r="G4" s="536"/>
      <c r="H4" s="536"/>
      <c r="I4" s="536"/>
      <c r="J4" s="537"/>
      <c r="K4" s="100"/>
    </row>
    <row r="5" spans="2:16" ht="29.25" customHeight="1" x14ac:dyDescent="0.2">
      <c r="B5" s="138"/>
      <c r="C5" s="21"/>
      <c r="D5" s="383"/>
      <c r="E5" s="118" t="s">
        <v>2</v>
      </c>
      <c r="F5" s="467">
        <f>IFERROR('2. Investimento'!E6,"")</f>
        <v>0</v>
      </c>
      <c r="G5" s="536"/>
      <c r="H5" s="536"/>
      <c r="I5" s="536"/>
      <c r="J5" s="537"/>
      <c r="K5" s="100"/>
    </row>
    <row r="6" spans="2:16" ht="15" customHeight="1" x14ac:dyDescent="0.2">
      <c r="B6" s="138"/>
      <c r="C6" s="21"/>
      <c r="D6" s="383"/>
      <c r="E6" s="386"/>
      <c r="F6" s="385"/>
      <c r="G6" s="385"/>
      <c r="H6" s="385"/>
      <c r="I6" s="385"/>
      <c r="J6" s="385"/>
      <c r="K6" s="100"/>
    </row>
    <row r="7" spans="2:16" ht="19.5" customHeight="1" x14ac:dyDescent="0.2">
      <c r="B7" s="138"/>
      <c r="C7" s="384"/>
      <c r="D7" s="384"/>
      <c r="E7" s="384"/>
      <c r="F7" s="384"/>
      <c r="G7" s="384"/>
      <c r="H7" s="384"/>
      <c r="I7" s="384"/>
      <c r="J7" s="384"/>
      <c r="K7" s="196"/>
    </row>
    <row r="8" spans="2:16" s="24" customFormat="1" ht="51.75" customHeight="1" x14ac:dyDescent="0.2">
      <c r="B8" s="139"/>
      <c r="C8" s="125" t="s">
        <v>20</v>
      </c>
      <c r="D8" s="125" t="s">
        <v>22</v>
      </c>
      <c r="E8" s="125" t="s">
        <v>21</v>
      </c>
      <c r="F8" s="125" t="s">
        <v>23</v>
      </c>
      <c r="G8" s="125" t="s">
        <v>24</v>
      </c>
      <c r="H8" s="125" t="s">
        <v>25</v>
      </c>
      <c r="I8" s="629" t="s">
        <v>64</v>
      </c>
      <c r="J8" s="629"/>
      <c r="K8" s="101"/>
      <c r="L8" s="18"/>
      <c r="M8" s="18"/>
      <c r="N8" s="18"/>
    </row>
    <row r="9" spans="2:16" s="19" customFormat="1" ht="21" customHeight="1" x14ac:dyDescent="0.25">
      <c r="B9" s="140"/>
      <c r="C9" s="630" t="s">
        <v>32</v>
      </c>
      <c r="D9" s="630"/>
      <c r="E9" s="630"/>
      <c r="F9" s="630"/>
      <c r="G9" s="630"/>
      <c r="H9" s="630"/>
      <c r="I9" s="630"/>
      <c r="J9" s="630"/>
      <c r="K9" s="102"/>
      <c r="L9" s="24"/>
      <c r="M9" s="24"/>
      <c r="N9" s="24"/>
      <c r="O9" s="24"/>
      <c r="P9" s="24"/>
    </row>
    <row r="10" spans="2:16" s="19" customFormat="1" ht="21" customHeight="1" x14ac:dyDescent="0.25">
      <c r="B10" s="140"/>
      <c r="C10" s="126"/>
      <c r="D10" s="126"/>
      <c r="E10" s="126"/>
      <c r="F10" s="126"/>
      <c r="G10" s="126"/>
      <c r="H10" s="126"/>
      <c r="I10" s="430" t="s">
        <v>158</v>
      </c>
      <c r="J10" s="430" t="s">
        <v>157</v>
      </c>
      <c r="K10" s="102"/>
      <c r="L10" s="24"/>
      <c r="M10" s="24"/>
      <c r="N10" s="24"/>
      <c r="O10" s="24"/>
      <c r="P10" s="24"/>
    </row>
    <row r="11" spans="2:16" s="19" customFormat="1" ht="133.5" customHeight="1" x14ac:dyDescent="0.25">
      <c r="B11" s="140"/>
      <c r="C11" s="127" t="s">
        <v>26</v>
      </c>
      <c r="D11" s="127" t="s">
        <v>27</v>
      </c>
      <c r="E11" s="128" t="s">
        <v>28</v>
      </c>
      <c r="F11" s="129" t="s">
        <v>29</v>
      </c>
      <c r="G11" s="127" t="s">
        <v>30</v>
      </c>
      <c r="H11" s="130" t="s">
        <v>163</v>
      </c>
      <c r="I11" s="94">
        <v>0</v>
      </c>
      <c r="J11" s="94" t="str">
        <f>IF('1.RegistoEE'!D23="","",IF('1.RegistoEE'!D23='1.RegistoEE'!D42,"Não foi demonstrada a melhoria da classificação energética do edifício público em pelo menos uma classe energética",'1.RegistoEE'!D22))</f>
        <v/>
      </c>
      <c r="K11" s="102"/>
      <c r="L11" s="24"/>
      <c r="M11" s="24"/>
      <c r="N11" s="24"/>
      <c r="O11" s="24"/>
      <c r="P11" s="24"/>
    </row>
    <row r="12" spans="2:16" s="20" customFormat="1" ht="118.5" customHeight="1" x14ac:dyDescent="0.2">
      <c r="B12" s="141"/>
      <c r="C12" s="128" t="s">
        <v>31</v>
      </c>
      <c r="D12" s="128" t="s">
        <v>32</v>
      </c>
      <c r="E12" s="128" t="s">
        <v>33</v>
      </c>
      <c r="F12" s="129" t="s">
        <v>34</v>
      </c>
      <c r="G12" s="128" t="s">
        <v>35</v>
      </c>
      <c r="H12" s="131" t="s">
        <v>164</v>
      </c>
      <c r="I12" s="94">
        <v>0</v>
      </c>
      <c r="J12" s="429">
        <f>'1.RegistoEE'!F88+'1.RegistoEE'!C93+'1.RegistoEE'!D93+'1.RegistoEE'!E93</f>
        <v>0</v>
      </c>
      <c r="K12" s="298"/>
    </row>
    <row r="13" spans="2:16" s="20" customFormat="1" ht="108" customHeight="1" x14ac:dyDescent="0.2">
      <c r="B13" s="141"/>
      <c r="C13" s="128" t="s">
        <v>40</v>
      </c>
      <c r="D13" s="128" t="s">
        <v>32</v>
      </c>
      <c r="E13" s="128" t="s">
        <v>41</v>
      </c>
      <c r="F13" s="129" t="s">
        <v>42</v>
      </c>
      <c r="G13" s="128" t="s">
        <v>43</v>
      </c>
      <c r="H13" s="131" t="s">
        <v>165</v>
      </c>
      <c r="I13" s="94">
        <v>0</v>
      </c>
      <c r="J13" s="168" t="str">
        <f>IF('2. Investimento'!I17&gt;1,1,"")</f>
        <v/>
      </c>
      <c r="K13" s="103"/>
    </row>
    <row r="14" spans="2:16" ht="18" customHeight="1" x14ac:dyDescent="0.2">
      <c r="B14" s="138"/>
      <c r="C14" s="630" t="s">
        <v>44</v>
      </c>
      <c r="D14" s="630"/>
      <c r="E14" s="630"/>
      <c r="F14" s="630"/>
      <c r="G14" s="630"/>
      <c r="H14" s="630"/>
      <c r="I14" s="630"/>
      <c r="J14" s="630"/>
      <c r="K14" s="100"/>
    </row>
    <row r="15" spans="2:16" ht="171" customHeight="1" x14ac:dyDescent="0.2">
      <c r="B15" s="138"/>
      <c r="C15" s="127" t="s">
        <v>36</v>
      </c>
      <c r="D15" s="128" t="s">
        <v>37</v>
      </c>
      <c r="E15" s="127" t="s">
        <v>278</v>
      </c>
      <c r="F15" s="129" t="s">
        <v>38</v>
      </c>
      <c r="G15" s="128" t="s">
        <v>39</v>
      </c>
      <c r="H15" s="128" t="s">
        <v>166</v>
      </c>
      <c r="I15" s="94">
        <f>'1.RegistoEE'!C28/1000</f>
        <v>0</v>
      </c>
      <c r="J15" s="429">
        <f>'1.RegistoEE'!C46/1000</f>
        <v>0</v>
      </c>
      <c r="K15" s="100"/>
    </row>
    <row r="16" spans="2:16" s="20" customFormat="1" ht="141.75" customHeight="1" x14ac:dyDescent="0.2">
      <c r="B16" s="141"/>
      <c r="C16" s="127" t="s">
        <v>45</v>
      </c>
      <c r="D16" s="128" t="s">
        <v>37</v>
      </c>
      <c r="E16" s="128" t="s">
        <v>46</v>
      </c>
      <c r="F16" s="129" t="s">
        <v>47</v>
      </c>
      <c r="G16" s="128" t="s">
        <v>48</v>
      </c>
      <c r="H16" s="128" t="s">
        <v>279</v>
      </c>
      <c r="I16" s="94">
        <v>0</v>
      </c>
      <c r="J16" s="429">
        <f>('1.RegistoEE'!D30-'1.RegistoEE'!D48)</f>
        <v>0</v>
      </c>
      <c r="K16" s="103"/>
    </row>
    <row r="17" spans="2:11" ht="151.5" customHeight="1" x14ac:dyDescent="0.2">
      <c r="B17" s="138"/>
      <c r="C17" s="128" t="s">
        <v>49</v>
      </c>
      <c r="D17" s="128" t="s">
        <v>37</v>
      </c>
      <c r="E17" s="128" t="s">
        <v>50</v>
      </c>
      <c r="F17" s="133" t="s">
        <v>51</v>
      </c>
      <c r="G17" s="128" t="s">
        <v>52</v>
      </c>
      <c r="H17" s="132" t="s">
        <v>167</v>
      </c>
      <c r="I17" s="94">
        <v>0</v>
      </c>
      <c r="J17" s="429">
        <f>(I15-J15)*1000</f>
        <v>0</v>
      </c>
      <c r="K17" s="100"/>
    </row>
    <row r="18" spans="2:11" s="21" customFormat="1" ht="113.25" customHeight="1" x14ac:dyDescent="0.25">
      <c r="B18" s="99"/>
      <c r="C18" s="128" t="s">
        <v>53</v>
      </c>
      <c r="D18" s="128" t="s">
        <v>37</v>
      </c>
      <c r="E18" s="128" t="s">
        <v>54</v>
      </c>
      <c r="F18" s="129" t="s">
        <v>55</v>
      </c>
      <c r="G18" s="128" t="s">
        <v>56</v>
      </c>
      <c r="H18" s="128" t="s">
        <v>263</v>
      </c>
      <c r="I18" s="94">
        <v>0</v>
      </c>
      <c r="J18" s="156">
        <f>+'1.RegistoEE'!E82</f>
        <v>0</v>
      </c>
      <c r="K18" s="299"/>
    </row>
    <row r="19" spans="2:11" s="21" customFormat="1" ht="135.75" customHeight="1" x14ac:dyDescent="0.25">
      <c r="B19" s="99"/>
      <c r="C19" s="128" t="s">
        <v>57</v>
      </c>
      <c r="D19" s="128" t="s">
        <v>37</v>
      </c>
      <c r="E19" s="128" t="s">
        <v>58</v>
      </c>
      <c r="F19" s="129" t="s">
        <v>59</v>
      </c>
      <c r="G19" s="128" t="s">
        <v>60</v>
      </c>
      <c r="H19" s="128" t="s">
        <v>264</v>
      </c>
      <c r="I19" s="94">
        <v>0</v>
      </c>
      <c r="J19" s="429">
        <f>(('1.RegistoEE'!D35-'1.RegistoEE'!D53)*'1.RegistoEE'!D59)+(('1.RegistoEE'!E35-'1.RegistoEE'!E53)*'1.RegistoEE'!D60)+(('1.RegistoEE'!G35-'1.RegistoEE'!G53)*'1.RegistoEE'!D61)+(('1.RegistoEE'!H35-'1.RegistoEE'!H53)*'1.RegistoEE'!G59)</f>
        <v>0</v>
      </c>
      <c r="K19" s="104"/>
    </row>
    <row r="20" spans="2:11" ht="18" customHeight="1" x14ac:dyDescent="0.2">
      <c r="B20" s="138"/>
      <c r="K20" s="100"/>
    </row>
    <row r="21" spans="2:11" ht="13.5" thickBot="1" x14ac:dyDescent="0.25">
      <c r="B21" s="142"/>
      <c r="C21" s="107"/>
      <c r="D21" s="105"/>
      <c r="E21" s="106"/>
      <c r="F21" s="107"/>
      <c r="G21" s="106"/>
      <c r="H21" s="106"/>
      <c r="I21" s="107"/>
      <c r="J21" s="107"/>
      <c r="K21" s="108"/>
    </row>
    <row r="27" spans="2:11" ht="24.95" customHeight="1" x14ac:dyDescent="0.2"/>
    <row r="32" spans="2:11" ht="24.95" customHeight="1" x14ac:dyDescent="0.2"/>
  </sheetData>
  <sheetProtection algorithmName="SHA-512" hashValue="ZGzwiVzTNmgSIPuLDACMNrKfy/tudHUHa/m+6ui+ra7fvRmpxGqQu2JyE3YZPPrwRyVSPh7APm/ZjkWD92AunA==" saltValue="hY681zuWf16u4MUeqraSeQ==" spinCount="100000" sheet="1" formatCells="0" formatColumns="0" formatRows="0" insertColumns="0" insertRows="0" insertHyperlinks="0" deleteColumns="0" deleteRows="0" sort="0" autoFilter="0" pivotTables="0"/>
  <mergeCells count="3">
    <mergeCell ref="I8:J8"/>
    <mergeCell ref="C14:J14"/>
    <mergeCell ref="C9:J9"/>
  </mergeCells>
  <pageMargins left="0.7" right="0.7" top="0.75" bottom="0.75" header="0.3" footer="0.3"/>
  <pageSetup paperSize="8" scale="50" fitToHeight="4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4946-48A0-4ADB-A9CF-37BBEA1C891B}">
  <dimension ref="B1:Q40"/>
  <sheetViews>
    <sheetView topLeftCell="E23" zoomScale="90" zoomScaleNormal="90" workbookViewId="0">
      <selection activeCell="L25" sqref="L25"/>
    </sheetView>
  </sheetViews>
  <sheetFormatPr defaultColWidth="9.42578125" defaultRowHeight="11.25" x14ac:dyDescent="0.25"/>
  <cols>
    <col min="1" max="1" width="2.7109375" style="212" customWidth="1"/>
    <col min="2" max="2" width="3" style="212" customWidth="1"/>
    <col min="3" max="3" width="12.140625" style="212" bestFit="1" customWidth="1"/>
    <col min="4" max="4" width="21.7109375" style="212" bestFit="1" customWidth="1"/>
    <col min="5" max="5" width="31.140625" style="212" customWidth="1"/>
    <col min="6" max="6" width="46.5703125" style="212" customWidth="1"/>
    <col min="7" max="7" width="57.85546875" style="212" customWidth="1"/>
    <col min="8" max="9" width="13.42578125" style="212" bestFit="1" customWidth="1"/>
    <col min="10" max="10" width="38.42578125" style="212" bestFit="1" customWidth="1"/>
    <col min="11" max="11" width="2.7109375" style="207" customWidth="1"/>
    <col min="12" max="12" width="35.85546875" style="212" bestFit="1" customWidth="1"/>
    <col min="13" max="13" width="43.28515625" style="212" bestFit="1" customWidth="1"/>
    <col min="14" max="14" width="11.85546875" style="212" bestFit="1" customWidth="1"/>
    <col min="15" max="15" width="4.28515625" style="212" customWidth="1"/>
    <col min="16" max="16" width="17.140625" style="212" customWidth="1"/>
    <col min="17" max="17" width="2.5703125" style="212" bestFit="1" customWidth="1"/>
    <col min="18" max="16384" width="9.42578125" style="212"/>
  </cols>
  <sheetData>
    <row r="1" spans="2:17" ht="12" thickBot="1" x14ac:dyDescent="0.3"/>
    <row r="2" spans="2:17" s="109" customFormat="1" ht="15" x14ac:dyDescent="0.25">
      <c r="B2" s="234"/>
      <c r="C2" s="235"/>
      <c r="D2" s="235"/>
      <c r="E2" s="9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2:17" s="109" customFormat="1" ht="15" x14ac:dyDescent="0.25">
      <c r="B3" s="189"/>
      <c r="C3" s="190"/>
      <c r="D3" s="190"/>
      <c r="E3" s="25"/>
      <c r="F3" s="26"/>
      <c r="G3" s="26"/>
      <c r="H3" s="26"/>
      <c r="I3" s="26"/>
      <c r="J3" s="26"/>
      <c r="K3" s="26"/>
      <c r="L3" s="26"/>
      <c r="M3" s="26"/>
      <c r="N3" s="26"/>
      <c r="O3" s="13"/>
      <c r="P3" s="121"/>
    </row>
    <row r="4" spans="2:17" s="109" customFormat="1" ht="22.5" customHeight="1" x14ac:dyDescent="0.25">
      <c r="B4" s="189"/>
      <c r="C4" s="190"/>
      <c r="D4" s="190"/>
      <c r="E4" s="191" t="s">
        <v>0</v>
      </c>
      <c r="F4" s="183"/>
      <c r="G4" s="183"/>
      <c r="H4" s="183"/>
      <c r="I4" s="183"/>
      <c r="J4" s="183"/>
      <c r="K4" s="183"/>
      <c r="L4" s="183"/>
      <c r="M4" s="183"/>
      <c r="N4" s="183"/>
      <c r="O4" s="13"/>
    </row>
    <row r="5" spans="2:17" s="109" customFormat="1" ht="23.25" customHeight="1" x14ac:dyDescent="0.25">
      <c r="B5" s="189"/>
      <c r="C5" s="190"/>
      <c r="D5" s="190"/>
      <c r="E5" s="215" t="s">
        <v>1</v>
      </c>
      <c r="F5" s="270">
        <f>IFERROR('2. Investimento'!E5,"")</f>
        <v>0</v>
      </c>
      <c r="G5" s="536"/>
      <c r="H5" s="536"/>
      <c r="I5" s="536"/>
      <c r="J5" s="536"/>
      <c r="K5" s="536"/>
      <c r="L5" s="536"/>
      <c r="M5" s="536"/>
      <c r="N5" s="537"/>
      <c r="O5" s="13"/>
    </row>
    <row r="6" spans="2:17" s="109" customFormat="1" ht="22.5" customHeight="1" x14ac:dyDescent="0.25">
      <c r="B6" s="189"/>
      <c r="C6" s="190"/>
      <c r="D6" s="190"/>
      <c r="E6" s="215" t="s">
        <v>2</v>
      </c>
      <c r="F6" s="270">
        <f>IFERROR('2. Investimento'!E6,"")</f>
        <v>0</v>
      </c>
      <c r="G6" s="536"/>
      <c r="H6" s="536"/>
      <c r="I6" s="536"/>
      <c r="J6" s="536"/>
      <c r="K6" s="536"/>
      <c r="L6" s="536"/>
      <c r="M6" s="536"/>
      <c r="N6" s="537"/>
      <c r="O6" s="13"/>
    </row>
    <row r="7" spans="2:17" s="109" customFormat="1" ht="15.75" thickBot="1" x14ac:dyDescent="0.3">
      <c r="B7" s="236"/>
      <c r="C7" s="237"/>
      <c r="D7" s="237"/>
      <c r="E7" s="15"/>
      <c r="F7" s="4"/>
      <c r="G7" s="4"/>
      <c r="H7" s="4"/>
      <c r="I7" s="16"/>
      <c r="J7" s="16"/>
      <c r="K7" s="16"/>
      <c r="L7" s="17"/>
      <c r="M7" s="17"/>
      <c r="N7" s="17"/>
      <c r="O7" s="5"/>
    </row>
    <row r="8" spans="2:17" s="202" customFormat="1" ht="20.25" customHeight="1" thickBot="1" x14ac:dyDescent="0.3">
      <c r="B8" s="199"/>
      <c r="C8" s="199"/>
      <c r="D8" s="199"/>
      <c r="E8" s="199"/>
      <c r="F8" s="199"/>
      <c r="G8" s="199"/>
      <c r="H8" s="199"/>
      <c r="I8" s="199"/>
      <c r="J8" s="199"/>
      <c r="K8" s="201"/>
      <c r="Q8" s="212"/>
    </row>
    <row r="9" spans="2:17" s="202" customFormat="1" ht="20.25" customHeight="1" x14ac:dyDescent="0.25">
      <c r="B9" s="238"/>
      <c r="C9" s="239"/>
      <c r="D9" s="239"/>
      <c r="E9" s="239"/>
      <c r="F9" s="239"/>
      <c r="G9" s="239"/>
      <c r="H9" s="239"/>
      <c r="I9" s="239"/>
      <c r="J9" s="239"/>
      <c r="K9" s="240"/>
      <c r="L9" s="241"/>
      <c r="M9" s="241"/>
      <c r="N9" s="241"/>
      <c r="O9" s="242"/>
      <c r="Q9" s="212"/>
    </row>
    <row r="10" spans="2:17" s="202" customFormat="1" ht="32.25" customHeight="1" x14ac:dyDescent="0.25">
      <c r="B10" s="243"/>
      <c r="C10" s="634" t="s">
        <v>82</v>
      </c>
      <c r="D10" s="634"/>
      <c r="E10" s="634"/>
      <c r="F10" s="634"/>
      <c r="G10" s="634"/>
      <c r="H10" s="634"/>
      <c r="I10" s="634"/>
      <c r="J10" s="634"/>
      <c r="K10" s="201"/>
      <c r="L10" s="258" t="s">
        <v>237</v>
      </c>
      <c r="M10" s="553" t="str">
        <f>IFERROR(ROUNDDOWN(N17*H17+N20*H20+N22*H22+N24*H24+N14,2),"")</f>
        <v/>
      </c>
      <c r="N10" s="221"/>
      <c r="O10" s="244"/>
    </row>
    <row r="11" spans="2:17" s="202" customFormat="1" ht="18" customHeight="1" x14ac:dyDescent="0.25">
      <c r="B11" s="243"/>
      <c r="C11" s="634"/>
      <c r="D11" s="634"/>
      <c r="E11" s="634"/>
      <c r="F11" s="634"/>
      <c r="G11" s="634"/>
      <c r="H11" s="634"/>
      <c r="I11" s="634"/>
      <c r="J11" s="634"/>
      <c r="K11" s="201"/>
      <c r="M11" s="221"/>
      <c r="N11" s="221"/>
      <c r="O11" s="244"/>
      <c r="Q11" s="545" t="s">
        <v>289</v>
      </c>
    </row>
    <row r="12" spans="2:17" ht="27" customHeight="1" x14ac:dyDescent="0.25">
      <c r="B12" s="245"/>
      <c r="K12" s="203"/>
      <c r="L12" s="218" t="s">
        <v>152</v>
      </c>
      <c r="M12" s="219" t="s">
        <v>154</v>
      </c>
      <c r="N12" s="220" t="str">
        <f>IF(M10="","",IFERROR(IF($M$10&gt;=3,"Cumpre","Não cumpre"),""))</f>
        <v/>
      </c>
      <c r="O12" s="246"/>
      <c r="Q12" s="545" t="s">
        <v>290</v>
      </c>
    </row>
    <row r="13" spans="2:17" ht="24" customHeight="1" x14ac:dyDescent="0.25">
      <c r="B13" s="245"/>
      <c r="C13" s="202"/>
      <c r="D13" s="202"/>
      <c r="E13" s="202"/>
      <c r="F13" s="202"/>
      <c r="G13" s="202"/>
      <c r="H13" s="202"/>
      <c r="I13" s="202"/>
      <c r="J13" s="202"/>
      <c r="K13" s="203"/>
      <c r="L13" s="541" t="s">
        <v>149</v>
      </c>
      <c r="M13" s="543" t="s">
        <v>153</v>
      </c>
      <c r="N13" s="542" t="str">
        <f>IF(SUM(N17:N25)=0,"",IFERROR(IF(MIN(N17:N25)&gt;=2,"Cumpre","Não cumpre"),""))</f>
        <v/>
      </c>
      <c r="O13" s="246"/>
    </row>
    <row r="14" spans="2:17" ht="57" customHeight="1" x14ac:dyDescent="0.25">
      <c r="B14" s="245"/>
      <c r="C14" s="631" t="s">
        <v>83</v>
      </c>
      <c r="D14" s="631" t="s">
        <v>84</v>
      </c>
      <c r="E14" s="640" t="s">
        <v>85</v>
      </c>
      <c r="F14" s="640"/>
      <c r="G14" s="640"/>
      <c r="H14" s="641" t="s">
        <v>86</v>
      </c>
      <c r="I14" s="641"/>
      <c r="J14" s="641"/>
      <c r="K14" s="204"/>
      <c r="L14" s="544" t="s">
        <v>288</v>
      </c>
      <c r="M14" s="547"/>
      <c r="N14" s="546">
        <f>IFERROR(IF(M14="S",(N17*H17+N20*H20+N22*H22+N24*H24)*0.05,0),"")</f>
        <v>0</v>
      </c>
      <c r="O14" s="246"/>
    </row>
    <row r="15" spans="2:17" ht="16.5" customHeight="1" x14ac:dyDescent="0.25">
      <c r="B15" s="245"/>
      <c r="C15" s="632"/>
      <c r="D15" s="632"/>
      <c r="E15" s="640"/>
      <c r="F15" s="640"/>
      <c r="G15" s="640"/>
      <c r="H15" s="641"/>
      <c r="I15" s="641"/>
      <c r="J15" s="641"/>
      <c r="K15" s="204"/>
      <c r="L15" s="207"/>
      <c r="O15" s="246"/>
      <c r="Q15" s="257"/>
    </row>
    <row r="16" spans="2:17" ht="83.25" customHeight="1" x14ac:dyDescent="0.25">
      <c r="B16" s="245"/>
      <c r="C16" s="633"/>
      <c r="D16" s="633"/>
      <c r="E16" s="216" t="s">
        <v>87</v>
      </c>
      <c r="F16" s="216" t="s">
        <v>88</v>
      </c>
      <c r="G16" s="216" t="s">
        <v>89</v>
      </c>
      <c r="H16" s="217" t="s">
        <v>90</v>
      </c>
      <c r="I16" s="217" t="s">
        <v>91</v>
      </c>
      <c r="J16" s="217" t="s">
        <v>92</v>
      </c>
      <c r="K16" s="205"/>
      <c r="L16" s="217" t="s">
        <v>132</v>
      </c>
      <c r="M16" s="217" t="s">
        <v>133</v>
      </c>
      <c r="N16" s="217" t="s">
        <v>149</v>
      </c>
      <c r="O16" s="246"/>
    </row>
    <row r="17" spans="2:16" ht="120" customHeight="1" x14ac:dyDescent="0.25">
      <c r="B17" s="245"/>
      <c r="C17" s="635" t="s">
        <v>93</v>
      </c>
      <c r="D17" s="635" t="s">
        <v>94</v>
      </c>
      <c r="E17" s="643" t="s">
        <v>95</v>
      </c>
      <c r="F17" s="223" t="s">
        <v>96</v>
      </c>
      <c r="G17" s="223" t="s">
        <v>220</v>
      </c>
      <c r="H17" s="638">
        <v>0.2</v>
      </c>
      <c r="I17" s="638">
        <v>0.75</v>
      </c>
      <c r="J17" s="213">
        <v>0.25</v>
      </c>
      <c r="K17" s="206"/>
      <c r="L17" s="338" t="str">
        <f>IF('1.RegistoEE'!D22="","",'1.RegistoEE'!D22)</f>
        <v/>
      </c>
      <c r="M17" s="502" t="str">
        <f>IF('1.RegistoEE'!D22=0,"",IF(L17=0,"",IF(L17&gt;25000,5,IF(L17&lt;10000,1,3))))</f>
        <v/>
      </c>
      <c r="N17" s="647" t="str">
        <f>IFERROR((M17*J17+M18*J18)*I17+M19*J19*I19,"")</f>
        <v/>
      </c>
      <c r="O17" s="247"/>
    </row>
    <row r="18" spans="2:16" ht="146.25" customHeight="1" x14ac:dyDescent="0.25">
      <c r="B18" s="245"/>
      <c r="C18" s="635"/>
      <c r="D18" s="635"/>
      <c r="E18" s="643"/>
      <c r="F18" s="223" t="s">
        <v>97</v>
      </c>
      <c r="G18" s="222" t="s">
        <v>221</v>
      </c>
      <c r="H18" s="644"/>
      <c r="I18" s="639"/>
      <c r="J18" s="213">
        <v>0.75</v>
      </c>
      <c r="K18" s="206"/>
      <c r="L18" s="226" t="str">
        <f>IFERROR(ROUND('1.RegistoEE'!D65,4),"")</f>
        <v/>
      </c>
      <c r="M18" s="338" t="str">
        <f>IF(L18="","",IF(L18&gt;=51%,5,IF(L18&gt;=30%,3,1)))</f>
        <v/>
      </c>
      <c r="N18" s="647"/>
      <c r="O18" s="247"/>
    </row>
    <row r="19" spans="2:16" ht="184.5" customHeight="1" x14ac:dyDescent="0.25">
      <c r="B19" s="245"/>
      <c r="C19" s="635"/>
      <c r="D19" s="233" t="s">
        <v>98</v>
      </c>
      <c r="E19" s="223" t="s">
        <v>99</v>
      </c>
      <c r="F19" s="227" t="s">
        <v>126</v>
      </c>
      <c r="G19" s="222" t="s">
        <v>222</v>
      </c>
      <c r="H19" s="644"/>
      <c r="I19" s="200">
        <v>0.25</v>
      </c>
      <c r="J19" s="200">
        <v>1</v>
      </c>
      <c r="K19" s="208"/>
      <c r="L19" s="228" t="str">
        <f>IFERROR(('1.RegistoEE'!E28-'1.RegistoEE'!E46)/'1.RegistoEE'!E28,"")</f>
        <v/>
      </c>
      <c r="M19" s="338" t="str">
        <f>IF(L19="","",IF(L19&gt;=50%,5,IF(L19&gt;=30%,3,IF(L19&gt;=10%,1,0))))</f>
        <v/>
      </c>
      <c r="N19" s="647"/>
      <c r="O19" s="247"/>
    </row>
    <row r="20" spans="2:16" ht="208.5" customHeight="1" x14ac:dyDescent="0.25">
      <c r="B20" s="245"/>
      <c r="C20" s="635" t="s">
        <v>100</v>
      </c>
      <c r="D20" s="233" t="s">
        <v>101</v>
      </c>
      <c r="E20" s="223" t="s">
        <v>102</v>
      </c>
      <c r="F20" s="223" t="s">
        <v>103</v>
      </c>
      <c r="G20" s="229" t="s">
        <v>223</v>
      </c>
      <c r="H20" s="645">
        <v>0.2</v>
      </c>
      <c r="I20" s="327">
        <v>0.5</v>
      </c>
      <c r="J20" s="200">
        <v>1</v>
      </c>
      <c r="K20" s="208"/>
      <c r="L20" s="422"/>
      <c r="M20" s="338" t="str">
        <f>IF(L20=0,"",_xlfn.XLOOKUP(L20,'0.Introd'!T22:T25,'0.Introd'!V22:V25))</f>
        <v/>
      </c>
      <c r="N20" s="647" t="str">
        <f>IFERROR(M20*J20*I20+M21*J21*I21,"")</f>
        <v/>
      </c>
      <c r="O20" s="247"/>
      <c r="P20" s="646"/>
    </row>
    <row r="21" spans="2:16" ht="167.25" customHeight="1" x14ac:dyDescent="0.25">
      <c r="B21" s="245"/>
      <c r="C21" s="635"/>
      <c r="D21" s="233" t="s">
        <v>104</v>
      </c>
      <c r="E21" s="230" t="s">
        <v>105</v>
      </c>
      <c r="F21" s="223" t="s">
        <v>106</v>
      </c>
      <c r="G21" s="223" t="s">
        <v>261</v>
      </c>
      <c r="H21" s="637"/>
      <c r="I21" s="327">
        <v>0.5</v>
      </c>
      <c r="J21" s="200">
        <v>1</v>
      </c>
      <c r="K21" s="208"/>
      <c r="L21" s="423"/>
      <c r="M21" s="338" t="str">
        <f>IF(L21=0,"",_xlfn.XLOOKUP(L21,'0.Introd'!T26:T29,'0.Introd'!V26:V29))</f>
        <v/>
      </c>
      <c r="N21" s="647"/>
      <c r="O21" s="247"/>
      <c r="P21" s="646"/>
    </row>
    <row r="22" spans="2:16" ht="168" customHeight="1" x14ac:dyDescent="0.25">
      <c r="B22" s="245"/>
      <c r="C22" s="635" t="s">
        <v>107</v>
      </c>
      <c r="D22" s="233" t="s">
        <v>108</v>
      </c>
      <c r="E22" s="223" t="s">
        <v>109</v>
      </c>
      <c r="F22" s="222" t="s">
        <v>110</v>
      </c>
      <c r="G22" s="222" t="s">
        <v>224</v>
      </c>
      <c r="H22" s="636">
        <v>0.3</v>
      </c>
      <c r="I22" s="200">
        <v>0.5</v>
      </c>
      <c r="J22" s="200">
        <v>1</v>
      </c>
      <c r="K22" s="208"/>
      <c r="L22" s="231" t="str">
        <f>IF('1.RegistoEE'!D74="","",_xlfn.CONCAT('1.RegistoEE'!C74,- '1.RegistoEE'!D74,"                    ",'1.RegistoEE'!C75, - '1.RegistoEE'!D75))</f>
        <v/>
      </c>
      <c r="M22" s="421">
        <f>IF(AND('1.RegistoEE'!D74="",'1.RegistoEE'!D75=""),0,
   IF(OR('1.RegistoEE'!D74&gt;1000,'1.RegistoEE'!D75&gt;250),5,
      IF(OR('1.RegistoEE'!D74&gt;=500,'1.RegistoEE'!D75&gt;=50),3,
         1)))</f>
        <v>0</v>
      </c>
      <c r="N22" s="647" t="str">
        <f>IFERROR(M22*J22*I22+M23*J23*I23,"")</f>
        <v/>
      </c>
      <c r="O22" s="247"/>
    </row>
    <row r="23" spans="2:16" ht="108" customHeight="1" x14ac:dyDescent="0.25">
      <c r="B23" s="245"/>
      <c r="C23" s="635"/>
      <c r="D23" s="233" t="s">
        <v>111</v>
      </c>
      <c r="E23" s="223" t="s">
        <v>112</v>
      </c>
      <c r="F23" s="222" t="s">
        <v>113</v>
      </c>
      <c r="G23" s="222" t="s">
        <v>265</v>
      </c>
      <c r="H23" s="637"/>
      <c r="I23" s="200">
        <v>0.5</v>
      </c>
      <c r="J23" s="200">
        <v>1</v>
      </c>
      <c r="K23" s="208"/>
      <c r="L23" s="338" t="str">
        <f>IF('1.RegistoEE'!D23="","",'1.RegistoEE'!D23)</f>
        <v/>
      </c>
      <c r="M23" s="225" t="str">
        <f>IF(L23="","",IF(L23="-","",
IF(OR(L23="D",L23="E",L23="F"),5,
IF(L23="C",3,1))))</f>
        <v/>
      </c>
      <c r="N23" s="647"/>
      <c r="O23" s="247"/>
    </row>
    <row r="24" spans="2:16" ht="110.25" customHeight="1" x14ac:dyDescent="0.25">
      <c r="B24" s="245"/>
      <c r="C24" s="635" t="s">
        <v>114</v>
      </c>
      <c r="D24" s="233" t="s">
        <v>115</v>
      </c>
      <c r="E24" s="223" t="s">
        <v>115</v>
      </c>
      <c r="F24" s="222" t="s">
        <v>116</v>
      </c>
      <c r="G24" s="232" t="s">
        <v>225</v>
      </c>
      <c r="H24" s="636">
        <v>0.3</v>
      </c>
      <c r="I24" s="200">
        <v>0.5</v>
      </c>
      <c r="J24" s="200">
        <v>1</v>
      </c>
      <c r="K24" s="208"/>
      <c r="L24" s="224" t="str">
        <f>IFERROR('2. Investimento'!G93/(('1.RegistoEE'!C28-'1.RegistoEE'!C46)/1000),"")</f>
        <v/>
      </c>
      <c r="M24" s="225" t="str">
        <f>IF(L24="","",IF(L24&lt;1000,5,IF(L24&lt;3000,3,IF(L24&lt;5000,1,0))))</f>
        <v/>
      </c>
      <c r="N24" s="647" t="str">
        <f>IFERROR(M24*J24*I24+M25*J25*I25,"")</f>
        <v/>
      </c>
      <c r="O24" s="247"/>
    </row>
    <row r="25" spans="2:16" ht="177.75" customHeight="1" x14ac:dyDescent="0.25">
      <c r="B25" s="245"/>
      <c r="C25" s="642"/>
      <c r="D25" s="233" t="s">
        <v>117</v>
      </c>
      <c r="E25" s="222" t="s">
        <v>118</v>
      </c>
      <c r="F25" s="222" t="s">
        <v>119</v>
      </c>
      <c r="G25" s="232" t="s">
        <v>276</v>
      </c>
      <c r="H25" s="637"/>
      <c r="I25" s="200">
        <v>0.5</v>
      </c>
      <c r="J25" s="200">
        <v>1</v>
      </c>
      <c r="K25" s="208"/>
      <c r="L25" s="538" t="str">
        <f>IF('2. Investimento'!I16=0,"",IF(AND('2. Investimento'!I16&gt;1,'2. Investimento'!I54&gt;1,'2. Investimento'!I61&gt;1),'0.Introd'!S64,IF(AND('2. Investimento'!I16&gt;1,'2. Investimento'!I61&gt;1),'0.Introd'!S65,'0.Introd'!S66)))</f>
        <v/>
      </c>
      <c r="M25" s="225" t="str">
        <f>IFERROR(_xlfn.XLOOKUP(L25,'0.Introd'!T30:T35,'0.Introd'!V30:V35),"")</f>
        <v/>
      </c>
      <c r="N25" s="647"/>
      <c r="O25" s="247"/>
    </row>
    <row r="26" spans="2:16" x14ac:dyDescent="0.25">
      <c r="B26" s="245"/>
      <c r="K26" s="212"/>
      <c r="L26" s="207"/>
      <c r="O26" s="246"/>
    </row>
    <row r="27" spans="2:16" x14ac:dyDescent="0.25">
      <c r="B27" s="245"/>
      <c r="K27" s="212"/>
      <c r="L27" s="207"/>
      <c r="O27" s="246"/>
    </row>
    <row r="28" spans="2:16" ht="12" thickBot="1" x14ac:dyDescent="0.3">
      <c r="B28" s="248"/>
      <c r="C28" s="249"/>
      <c r="D28" s="249"/>
      <c r="E28" s="249"/>
      <c r="F28" s="249"/>
      <c r="G28" s="249"/>
      <c r="H28" s="249"/>
      <c r="I28" s="249"/>
      <c r="J28" s="249"/>
      <c r="K28" s="249"/>
      <c r="L28" s="250"/>
      <c r="M28" s="249"/>
      <c r="N28" s="249"/>
      <c r="O28" s="251"/>
    </row>
    <row r="29" spans="2:16" x14ac:dyDescent="0.25">
      <c r="F29" s="214"/>
    </row>
    <row r="30" spans="2:16" x14ac:dyDescent="0.25">
      <c r="F30" s="214"/>
    </row>
    <row r="31" spans="2:16" ht="30" customHeight="1" x14ac:dyDescent="0.25">
      <c r="F31" s="214"/>
    </row>
    <row r="32" spans="2:16" ht="15" x14ac:dyDescent="0.25">
      <c r="H32" s="209"/>
      <c r="K32" s="212"/>
    </row>
    <row r="33" spans="8:11" ht="15" x14ac:dyDescent="0.25">
      <c r="H33" s="210"/>
      <c r="K33" s="212"/>
    </row>
    <row r="34" spans="8:11" ht="15" x14ac:dyDescent="0.25">
      <c r="H34" s="211"/>
      <c r="K34" s="212"/>
    </row>
    <row r="35" spans="8:11" ht="15" x14ac:dyDescent="0.25">
      <c r="H35" s="210"/>
      <c r="K35" s="212"/>
    </row>
    <row r="36" spans="8:11" ht="15" x14ac:dyDescent="0.25">
      <c r="H36" s="211"/>
      <c r="K36" s="212"/>
    </row>
    <row r="37" spans="8:11" ht="15" x14ac:dyDescent="0.25">
      <c r="H37" s="210"/>
      <c r="K37" s="212"/>
    </row>
    <row r="38" spans="8:11" ht="15" x14ac:dyDescent="0.25">
      <c r="H38" s="211"/>
      <c r="K38" s="212"/>
    </row>
    <row r="39" spans="8:11" ht="15" x14ac:dyDescent="0.25">
      <c r="H39" s="210"/>
      <c r="K39" s="212"/>
    </row>
    <row r="40" spans="8:11" ht="15" x14ac:dyDescent="0.25">
      <c r="H40" s="211"/>
      <c r="K40" s="212"/>
    </row>
  </sheetData>
  <sheetProtection algorithmName="SHA-512" hashValue="hpdoqISv7RKiQNTc1f/QsTGCxXIOouQeQDcLw4KBMMTRKi/YXfzPn/QsNuRpAlaYv04/tl4jshBkZTcvtP+wdA==" saltValue="jlQ4Ot6oj8nj2PDViF6a7Q==" spinCount="100000" sheet="1" formatCells="0" formatColumns="0" formatRows="0" insertColumns="0" insertRows="0" insertHyperlinks="0" deleteColumns="0" deleteRows="0" sort="0" autoFilter="0" pivotTables="0"/>
  <mergeCells count="21">
    <mergeCell ref="P20:P21"/>
    <mergeCell ref="N24:N25"/>
    <mergeCell ref="N22:N23"/>
    <mergeCell ref="N20:N21"/>
    <mergeCell ref="N17:N19"/>
    <mergeCell ref="C24:C25"/>
    <mergeCell ref="H24:H25"/>
    <mergeCell ref="C17:C19"/>
    <mergeCell ref="D17:D18"/>
    <mergeCell ref="E17:E18"/>
    <mergeCell ref="H17:H19"/>
    <mergeCell ref="C20:C21"/>
    <mergeCell ref="H20:H21"/>
    <mergeCell ref="D14:D16"/>
    <mergeCell ref="C14:C16"/>
    <mergeCell ref="C10:J11"/>
    <mergeCell ref="C22:C23"/>
    <mergeCell ref="H22:H23"/>
    <mergeCell ref="I17:I18"/>
    <mergeCell ref="E14:G15"/>
    <mergeCell ref="H14:J15"/>
  </mergeCells>
  <phoneticPr fontId="55" type="noConversion"/>
  <conditionalFormatting sqref="L20:L21">
    <cfRule type="cellIs" dxfId="3" priority="11" operator="equal">
      <formula>0</formula>
    </cfRule>
  </conditionalFormatting>
  <conditionalFormatting sqref="N12:N13">
    <cfRule type="containsText" dxfId="2" priority="5" operator="containsText" text="Não Cumpre">
      <formula>NOT(ISERROR(SEARCH("Não Cumpre",N12)))</formula>
    </cfRule>
    <cfRule type="containsText" dxfId="1" priority="6" operator="containsText" text="Não Cumpre">
      <formula>NOT(ISERROR(SEARCH("Não Cumpre",N12)))</formula>
    </cfRule>
  </conditionalFormatting>
  <conditionalFormatting sqref="N17:N25">
    <cfRule type="cellIs" dxfId="0" priority="1" operator="lessThan">
      <formula>2</formula>
    </cfRule>
  </conditionalFormatting>
  <dataValidations count="1">
    <dataValidation type="list" allowBlank="1" showInputMessage="1" showErrorMessage="1" sqref="M14" xr:uid="{7C16CC36-C516-41D4-A62C-EC6FC0715150}">
      <formula1>$Q$10:$Q$12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A06F0E3-4F73-480C-9476-D1E0992A1B9D}">
          <x14:formula1>
            <xm:f>'0.Introd'!$T$22:$T$25</xm:f>
          </x14:formula1>
          <xm:sqref>L20</xm:sqref>
        </x14:dataValidation>
        <x14:dataValidation type="list" allowBlank="1" showInputMessage="1" showErrorMessage="1" xr:uid="{428C2745-1660-450D-8526-817536A0F2FF}">
          <x14:formula1>
            <xm:f>'0.Introd'!$T$26:$T$29</xm:f>
          </x14:formula1>
          <xm:sqref>L21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CEA8-1098-459C-8692-7FF92480A90C}">
  <dimension ref="B1:L103"/>
  <sheetViews>
    <sheetView zoomScale="70" zoomScaleNormal="70" workbookViewId="0">
      <selection activeCell="F21" sqref="F21"/>
    </sheetView>
  </sheetViews>
  <sheetFormatPr defaultColWidth="9.140625" defaultRowHeight="15" x14ac:dyDescent="0.25"/>
  <cols>
    <col min="1" max="1" width="4.28515625" style="109" customWidth="1"/>
    <col min="2" max="2" width="2.28515625" style="109" customWidth="1"/>
    <col min="3" max="3" width="48.140625" style="109" customWidth="1"/>
    <col min="4" max="4" width="32.85546875" style="109" customWidth="1"/>
    <col min="5" max="5" width="32.7109375" style="109" customWidth="1"/>
    <col min="6" max="6" width="31.140625" style="109" customWidth="1"/>
    <col min="7" max="7" width="29" style="109" customWidth="1"/>
    <col min="8" max="8" width="10.140625" style="109" customWidth="1"/>
    <col min="9" max="9" width="32.140625" style="109" customWidth="1"/>
    <col min="10" max="10" width="15.140625" style="109" customWidth="1"/>
    <col min="11" max="11" width="7.28515625" style="109" customWidth="1"/>
    <col min="12" max="12" width="5.7109375" style="109" customWidth="1"/>
    <col min="13" max="14" width="9.140625" style="109"/>
    <col min="15" max="15" width="12.28515625" style="109" customWidth="1"/>
    <col min="16" max="16384" width="9.140625" style="109"/>
  </cols>
  <sheetData>
    <row r="1" spans="2:12" ht="36.75" customHeight="1" thickBot="1" x14ac:dyDescent="0.3"/>
    <row r="2" spans="2:12" x14ac:dyDescent="0.25">
      <c r="B2" s="609"/>
      <c r="C2" s="610"/>
      <c r="D2" s="9"/>
      <c r="E2" s="10"/>
      <c r="F2" s="10"/>
      <c r="G2" s="10"/>
      <c r="H2" s="10"/>
      <c r="I2" s="10"/>
      <c r="J2" s="10"/>
      <c r="K2" s="10"/>
      <c r="L2" s="11"/>
    </row>
    <row r="3" spans="2:12" x14ac:dyDescent="0.25">
      <c r="B3" s="611"/>
      <c r="C3" s="612"/>
      <c r="D3" s="25"/>
      <c r="E3" s="26"/>
      <c r="F3" s="26"/>
      <c r="G3" s="26"/>
      <c r="H3" s="26"/>
      <c r="I3" s="26"/>
      <c r="J3" s="26"/>
      <c r="K3" s="26"/>
      <c r="L3" s="13"/>
    </row>
    <row r="4" spans="2:12" ht="22.5" customHeight="1" x14ac:dyDescent="0.25">
      <c r="B4" s="611"/>
      <c r="C4" s="612"/>
      <c r="D4" s="191" t="s">
        <v>0</v>
      </c>
      <c r="E4" s="183"/>
      <c r="F4" s="183"/>
      <c r="G4" s="183"/>
      <c r="H4" s="183"/>
      <c r="I4" s="183"/>
      <c r="J4" s="183"/>
      <c r="L4" s="13"/>
    </row>
    <row r="5" spans="2:12" ht="23.25" customHeight="1" x14ac:dyDescent="0.25">
      <c r="B5" s="611"/>
      <c r="C5" s="612"/>
      <c r="D5" s="215" t="s">
        <v>1</v>
      </c>
      <c r="E5" s="467">
        <f>+'1.RegistoEE'!E6</f>
        <v>0</v>
      </c>
      <c r="F5" s="270"/>
      <c r="G5" s="536"/>
      <c r="H5" s="536"/>
      <c r="I5" s="536"/>
      <c r="J5" s="537"/>
      <c r="L5" s="13"/>
    </row>
    <row r="6" spans="2:12" ht="22.5" customHeight="1" x14ac:dyDescent="0.25">
      <c r="B6" s="611"/>
      <c r="C6" s="612"/>
      <c r="D6" s="215" t="s">
        <v>2</v>
      </c>
      <c r="E6" s="467">
        <f>+'1.RegistoEE'!E7</f>
        <v>0</v>
      </c>
      <c r="F6" s="536"/>
      <c r="G6" s="536"/>
      <c r="H6" s="536"/>
      <c r="I6" s="536"/>
      <c r="J6" s="537"/>
      <c r="L6" s="13"/>
    </row>
    <row r="7" spans="2:12" ht="11.25" customHeight="1" x14ac:dyDescent="0.25">
      <c r="B7" s="611"/>
      <c r="C7" s="612"/>
      <c r="D7" s="25"/>
      <c r="E7" s="6"/>
      <c r="F7" s="6"/>
      <c r="G7" s="26"/>
      <c r="H7" s="26"/>
      <c r="I7" s="26"/>
      <c r="J7" s="26"/>
      <c r="L7" s="13"/>
    </row>
    <row r="8" spans="2:12" ht="15.75" thickBot="1" x14ac:dyDescent="0.3">
      <c r="B8" s="613"/>
      <c r="C8" s="614"/>
      <c r="D8" s="15"/>
      <c r="E8" s="4"/>
      <c r="F8" s="4"/>
      <c r="G8" s="4"/>
      <c r="H8" s="16"/>
      <c r="I8" s="16"/>
      <c r="J8" s="16"/>
      <c r="K8" s="17"/>
      <c r="L8" s="5"/>
    </row>
    <row r="9" spans="2:12" x14ac:dyDescent="0.25">
      <c r="C9" s="175"/>
      <c r="D9" s="176"/>
      <c r="E9" s="177"/>
      <c r="F9" s="177"/>
      <c r="G9" s="177"/>
      <c r="H9" s="178"/>
      <c r="I9" s="178"/>
      <c r="J9" s="178"/>
      <c r="K9" s="179"/>
      <c r="L9" s="180"/>
    </row>
    <row r="10" spans="2:12" ht="15.75" thickBot="1" x14ac:dyDescent="0.3">
      <c r="C10" s="175"/>
      <c r="D10" s="176"/>
      <c r="E10" s="177"/>
      <c r="F10" s="177"/>
      <c r="G10" s="177"/>
      <c r="H10" s="178"/>
      <c r="I10" s="178"/>
      <c r="J10" s="178"/>
      <c r="K10" s="179"/>
      <c r="L10" s="180"/>
    </row>
    <row r="11" spans="2:12" x14ac:dyDescent="0.25">
      <c r="B11" s="110"/>
      <c r="C11" s="339"/>
      <c r="D11" s="340"/>
      <c r="E11" s="341"/>
      <c r="F11" s="341"/>
      <c r="G11" s="341"/>
      <c r="H11" s="342"/>
      <c r="I11" s="342"/>
      <c r="J11" s="342"/>
      <c r="K11" s="343"/>
      <c r="L11" s="344"/>
    </row>
    <row r="12" spans="2:12" ht="37.5" customHeight="1" x14ac:dyDescent="0.25">
      <c r="B12" s="113"/>
      <c r="C12" s="319" t="s">
        <v>255</v>
      </c>
      <c r="D12" s="345"/>
      <c r="E12" s="346"/>
      <c r="F12" s="347"/>
      <c r="G12" s="347"/>
      <c r="H12" s="347"/>
      <c r="I12" s="347"/>
      <c r="J12" s="347"/>
      <c r="K12" s="179"/>
      <c r="L12" s="192"/>
    </row>
    <row r="13" spans="2:12" ht="15" customHeight="1" x14ac:dyDescent="0.25">
      <c r="B13" s="113"/>
      <c r="C13" s="175"/>
      <c r="D13" s="176"/>
      <c r="E13" s="177"/>
      <c r="F13" s="179"/>
      <c r="G13" s="179"/>
      <c r="H13" s="179"/>
      <c r="I13" s="179"/>
      <c r="J13" s="179"/>
      <c r="L13" s="114"/>
    </row>
    <row r="14" spans="2:12" ht="25.5" customHeight="1" x14ac:dyDescent="0.25">
      <c r="B14" s="113"/>
      <c r="C14" s="160" t="s">
        <v>201</v>
      </c>
      <c r="D14" s="167" t="str">
        <f>IF(MIN('2. Investimento'!L16:L92)=0,"",MIN('2. Investimento'!L16:L92))</f>
        <v/>
      </c>
      <c r="E14" s="177"/>
      <c r="F14" s="648" t="s">
        <v>204</v>
      </c>
      <c r="G14" s="561" t="str">
        <f>IF(D14="","",IF(D14&lt;DATE(2025,3,31),"Atenção, apenas são elegíveis despesas faturadas e pagas a partir de 31.3.2025 (inclusive)",""))</f>
        <v/>
      </c>
      <c r="H14" s="557"/>
      <c r="I14" s="557"/>
      <c r="J14" s="558"/>
      <c r="L14" s="114"/>
    </row>
    <row r="15" spans="2:12" ht="24" customHeight="1" x14ac:dyDescent="0.25">
      <c r="B15" s="113"/>
      <c r="C15" s="160" t="s">
        <v>202</v>
      </c>
      <c r="D15" s="167" t="str">
        <f>IF(MAX('2. Investimento'!$M$16:M92)=0,"",MAX('2. Investimento'!$M$16:M92))</f>
        <v/>
      </c>
      <c r="E15" s="177"/>
      <c r="F15" s="649"/>
      <c r="G15" s="562" t="str">
        <f>IF(D15="","",IF(D15&gt;DATE(2030,12,31),"Atenção, apenas são elegíveis despesas faturadas e pagas até 31.12.2030 (inclusive)",""))</f>
        <v/>
      </c>
      <c r="H15" s="559"/>
      <c r="I15" s="559"/>
      <c r="J15" s="560"/>
      <c r="L15" s="114"/>
    </row>
    <row r="16" spans="2:12" ht="24" customHeight="1" x14ac:dyDescent="0.25">
      <c r="B16" s="113"/>
      <c r="C16" s="348"/>
      <c r="D16" s="349"/>
      <c r="E16" s="177"/>
      <c r="F16" s="350"/>
      <c r="G16" s="252"/>
      <c r="H16" s="252"/>
      <c r="I16" s="252"/>
      <c r="J16" s="252"/>
      <c r="L16" s="114"/>
    </row>
    <row r="17" spans="2:12" ht="24" customHeight="1" x14ac:dyDescent="0.25">
      <c r="B17" s="113"/>
      <c r="C17" s="348"/>
      <c r="D17" s="349"/>
      <c r="E17" s="177"/>
      <c r="F17" s="350"/>
      <c r="G17" s="252"/>
      <c r="H17" s="252"/>
      <c r="I17" s="252"/>
      <c r="J17" s="252"/>
      <c r="L17" s="114"/>
    </row>
    <row r="18" spans="2:12" ht="37.5" customHeight="1" x14ac:dyDescent="0.25">
      <c r="B18" s="113"/>
      <c r="C18" s="319" t="s">
        <v>256</v>
      </c>
      <c r="D18" s="345"/>
      <c r="E18" s="346"/>
      <c r="F18" s="347"/>
      <c r="G18" s="347"/>
      <c r="H18" s="347"/>
      <c r="I18" s="347"/>
      <c r="J18" s="347"/>
      <c r="K18" s="179"/>
      <c r="L18" s="192"/>
    </row>
    <row r="19" spans="2:12" ht="21.75" customHeight="1" x14ac:dyDescent="0.25">
      <c r="B19" s="113"/>
      <c r="C19" s="351"/>
      <c r="D19" s="176"/>
      <c r="E19" s="177"/>
      <c r="F19" s="179"/>
      <c r="G19" s="179"/>
      <c r="H19" s="179"/>
      <c r="I19" s="179"/>
      <c r="J19" s="179"/>
      <c r="K19" s="179"/>
      <c r="L19" s="192"/>
    </row>
    <row r="20" spans="2:12" ht="27.75" customHeight="1" x14ac:dyDescent="0.25">
      <c r="B20" s="113"/>
      <c r="C20" s="352" t="s">
        <v>258</v>
      </c>
      <c r="D20" s="176"/>
      <c r="E20" s="177"/>
      <c r="F20" s="179"/>
      <c r="G20" s="179"/>
      <c r="H20" s="179"/>
      <c r="I20" s="179"/>
      <c r="J20" s="179"/>
      <c r="K20" s="179"/>
      <c r="L20" s="192"/>
    </row>
    <row r="21" spans="2:12" ht="24" customHeight="1" x14ac:dyDescent="0.25">
      <c r="B21" s="113"/>
      <c r="C21" s="348"/>
      <c r="D21" s="349"/>
      <c r="E21" s="177"/>
      <c r="F21" s="350"/>
      <c r="G21" s="252"/>
      <c r="H21" s="252"/>
      <c r="I21" s="252"/>
      <c r="J21" s="252"/>
      <c r="L21" s="114"/>
    </row>
    <row r="22" spans="2:12" ht="24" customHeight="1" x14ac:dyDescent="0.25">
      <c r="B22" s="113"/>
      <c r="C22" s="353" t="s">
        <v>257</v>
      </c>
      <c r="D22" s="354"/>
      <c r="E22" s="346"/>
      <c r="F22" s="355"/>
      <c r="G22" s="356"/>
      <c r="H22" s="356"/>
      <c r="I22" s="356"/>
      <c r="J22" s="356"/>
      <c r="L22" s="114"/>
    </row>
    <row r="23" spans="2:12" ht="24" customHeight="1" x14ac:dyDescent="0.25">
      <c r="B23" s="113"/>
      <c r="C23" s="348"/>
      <c r="D23" s="349"/>
      <c r="E23" s="177"/>
      <c r="F23" s="350"/>
      <c r="G23" s="252"/>
      <c r="H23" s="252"/>
      <c r="I23" s="252"/>
      <c r="J23" s="252"/>
      <c r="L23" s="114"/>
    </row>
    <row r="24" spans="2:12" ht="36.75" customHeight="1" x14ac:dyDescent="0.25">
      <c r="B24" s="113"/>
      <c r="C24" s="357" t="s">
        <v>252</v>
      </c>
      <c r="D24" s="357" t="s">
        <v>201</v>
      </c>
      <c r="E24" s="357" t="s">
        <v>231</v>
      </c>
      <c r="F24" s="252"/>
      <c r="G24" s="252"/>
      <c r="H24" s="252"/>
      <c r="I24" s="252"/>
      <c r="J24" s="252"/>
      <c r="L24" s="114"/>
    </row>
    <row r="25" spans="2:12" ht="98.25" customHeight="1" x14ac:dyDescent="0.25">
      <c r="B25" s="113"/>
      <c r="C25" s="420" t="s">
        <v>179</v>
      </c>
      <c r="D25" s="301" t="str">
        <f>IF(_xlfn.MINIFS('2. Investimento'!$L$17:$L$53,'2. Investimento'!$D$17:$D$53,'5. Output BalcãoFundos'!C25)=0,"",(_xlfn.MINIFS('2. Investimento'!$L$17:$L$53,'2. Investimento'!$D$17:$D$53,'5. Output BalcãoFundos'!C25)))</f>
        <v/>
      </c>
      <c r="E25" s="302" t="str">
        <f>IF(_xlfn.MAXIFS('2. Investimento'!$M$17:$M$53,'2. Investimento'!$D$17:$D$53,'5. Output BalcãoFundos'!C25)=0,"",(_xlfn.MAXIFS('2. Investimento'!$M$17:$M$53,'2. Investimento'!$D$17:$D$53,'5. Output BalcãoFundos'!C25)))</f>
        <v/>
      </c>
      <c r="F25" s="350"/>
      <c r="G25" s="252"/>
      <c r="H25" s="252"/>
      <c r="I25" s="252"/>
      <c r="J25" s="252"/>
      <c r="L25" s="114"/>
    </row>
    <row r="26" spans="2:12" ht="96.75" customHeight="1" x14ac:dyDescent="0.25">
      <c r="B26" s="113"/>
      <c r="C26" s="420" t="s">
        <v>249</v>
      </c>
      <c r="D26" s="301" t="str">
        <f>IF(_xlfn.MINIFS('2. Investimento'!$L$17:$L$53,'2. Investimento'!$D$17:$D$53,'5. Output BalcãoFundos'!C26)=0,"",(_xlfn.MINIFS('2. Investimento'!$L$17:$L$53,'2. Investimento'!$D$17:$D$53,'5. Output BalcãoFundos'!C26)))</f>
        <v/>
      </c>
      <c r="E26" s="302" t="str">
        <f>IF(_xlfn.MAXIFS('2. Investimento'!$M$17:$M$53,'2. Investimento'!$D$17:$D$53,'5. Output BalcãoFundos'!C26)=0,"",(_xlfn.MAXIFS('2. Investimento'!$M$17:$M$53,'2. Investimento'!$D$17:$D$53,'5. Output BalcãoFundos'!C26)))</f>
        <v/>
      </c>
      <c r="F26" s="350"/>
      <c r="G26" s="252"/>
      <c r="H26" s="252"/>
      <c r="I26" s="252"/>
      <c r="J26" s="252"/>
      <c r="L26" s="114"/>
    </row>
    <row r="27" spans="2:12" ht="66" customHeight="1" x14ac:dyDescent="0.25">
      <c r="B27" s="113"/>
      <c r="C27" s="420" t="s">
        <v>180</v>
      </c>
      <c r="D27" s="301" t="str">
        <f>IF(_xlfn.MINIFS('2. Investimento'!$L$17:$L$53,'2. Investimento'!$D$17:$D$53,'5. Output BalcãoFundos'!C27)=0,"",(_xlfn.MINIFS('2. Investimento'!$L$17:$L$53,'2. Investimento'!$D$17:$D$53,'5. Output BalcãoFundos'!C27)))</f>
        <v/>
      </c>
      <c r="E27" s="302" t="str">
        <f>IF(_xlfn.MAXIFS('2. Investimento'!$M$17:$M$53,'2. Investimento'!$D$17:$D$53,'5. Output BalcãoFundos'!C27)=0,"",(_xlfn.MAXIFS('2. Investimento'!$M$17:$M$53,'2. Investimento'!$D$17:$D$53,'5. Output BalcãoFundos'!C27)))</f>
        <v/>
      </c>
      <c r="F27" s="350"/>
      <c r="G27" s="252"/>
      <c r="H27" s="252"/>
      <c r="I27" s="252"/>
      <c r="J27" s="252"/>
      <c r="L27" s="114"/>
    </row>
    <row r="28" spans="2:12" ht="54" customHeight="1" x14ac:dyDescent="0.25">
      <c r="B28" s="113"/>
      <c r="C28" s="420" t="s">
        <v>192</v>
      </c>
      <c r="D28" s="301" t="str">
        <f>IF(_xlfn.MINIFS('2. Investimento'!$L$17:$L$53,'2. Investimento'!$D$17:$D$53,'5. Output BalcãoFundos'!C28)=0,"",(_xlfn.MINIFS('2. Investimento'!$L$17:$L$53,'2. Investimento'!$D$17:$D$53,'5. Output BalcãoFundos'!C28)))</f>
        <v/>
      </c>
      <c r="E28" s="302" t="str">
        <f>IF(_xlfn.MAXIFS('2. Investimento'!$M$17:$M$53,'2. Investimento'!$D$17:$D$53,'5. Output BalcãoFundos'!C28)=0,"",(_xlfn.MAXIFS('2. Investimento'!$M$17:$M$53,'2. Investimento'!$D$17:$D$53,'5. Output BalcãoFundos'!C28)))</f>
        <v/>
      </c>
      <c r="F28" s="350"/>
      <c r="G28" s="252"/>
      <c r="H28" s="252"/>
      <c r="I28" s="252"/>
      <c r="J28" s="252"/>
      <c r="L28" s="114"/>
    </row>
    <row r="29" spans="2:12" ht="61.5" customHeight="1" x14ac:dyDescent="0.25">
      <c r="B29" s="113"/>
      <c r="C29" s="420" t="s">
        <v>181</v>
      </c>
      <c r="D29" s="302" t="str">
        <f>IF('2. Investimento'!L54=0,"",'2. Investimento'!L54)</f>
        <v/>
      </c>
      <c r="E29" s="302" t="str">
        <f>IF('2. Investimento'!M54=0,"",'2. Investimento'!M54)</f>
        <v/>
      </c>
      <c r="F29" s="350"/>
      <c r="G29" s="252"/>
      <c r="H29" s="252"/>
      <c r="I29" s="252"/>
      <c r="J29" s="252"/>
      <c r="L29" s="114"/>
    </row>
    <row r="30" spans="2:12" ht="46.5" customHeight="1" x14ac:dyDescent="0.25">
      <c r="B30" s="113"/>
      <c r="C30" s="420" t="s">
        <v>182</v>
      </c>
      <c r="D30" s="302" t="str">
        <f>IF(_xlfn.MINIFS('2. Investimento'!$L$17:$L$53,'2. Investimento'!$D$17:$D$53,'5. Output BalcãoFundos'!C30)=0,"",(_xlfn.MINIFS('2. Investimento'!$L$17:$L$53,'2. Investimento'!$D$17:$D$53,C30)))</f>
        <v/>
      </c>
      <c r="E30" s="302" t="str">
        <f>IF(_xlfn.MAXIFS('2. Investimento'!$M$17:$M$53,'2. Investimento'!$D$17:$D$53,'5. Output BalcãoFundos'!C30)=0,"",(_xlfn.MAXIFS('2. Investimento'!$M$17:$M$53,'2. Investimento'!$D$17:$D$53,'5. Output BalcãoFundos'!C30)))</f>
        <v/>
      </c>
      <c r="F30" s="350"/>
      <c r="G30" s="252"/>
      <c r="H30" s="252"/>
      <c r="I30" s="252"/>
      <c r="J30" s="252"/>
      <c r="L30" s="114"/>
    </row>
    <row r="31" spans="2:12" ht="58.5" customHeight="1" x14ac:dyDescent="0.25">
      <c r="B31" s="113"/>
      <c r="C31" s="420" t="s">
        <v>183</v>
      </c>
      <c r="D31" s="302" t="str">
        <f>IF('2. Investimento'!L61=0,"",'2. Investimento'!L61)</f>
        <v/>
      </c>
      <c r="E31" s="302" t="str">
        <f>IF('2. Investimento'!M61=0,"",'2. Investimento'!M61)</f>
        <v/>
      </c>
      <c r="F31" s="350"/>
      <c r="G31" s="252"/>
      <c r="H31" s="252"/>
      <c r="I31" s="252"/>
      <c r="J31" s="252"/>
      <c r="L31" s="114"/>
    </row>
    <row r="32" spans="2:12" ht="37.5" customHeight="1" x14ac:dyDescent="0.25">
      <c r="B32" s="113"/>
      <c r="C32" s="420" t="s">
        <v>211</v>
      </c>
      <c r="D32" s="302" t="str">
        <f>IF('2. Investimento'!L68=0,"",'2. Investimento'!L61)</f>
        <v/>
      </c>
      <c r="E32" s="302" t="str">
        <f>IF('2. Investimento'!M68=0,"",'2. Investimento'!M61)</f>
        <v/>
      </c>
      <c r="F32" s="350"/>
      <c r="G32" s="252"/>
      <c r="H32" s="252"/>
      <c r="I32" s="252"/>
      <c r="J32" s="252"/>
      <c r="L32" s="114"/>
    </row>
    <row r="33" spans="2:12" ht="15" customHeight="1" x14ac:dyDescent="0.25">
      <c r="B33" s="113"/>
      <c r="C33" s="119"/>
      <c r="D33" s="176"/>
      <c r="E33" s="177"/>
      <c r="F33" s="177"/>
      <c r="G33" s="177"/>
      <c r="H33" s="178"/>
      <c r="I33" s="178"/>
      <c r="J33" s="178"/>
      <c r="L33" s="114"/>
    </row>
    <row r="34" spans="2:12" ht="15" customHeight="1" x14ac:dyDescent="0.25">
      <c r="B34" s="113"/>
      <c r="C34" s="119"/>
      <c r="D34" s="176"/>
      <c r="E34" s="177"/>
      <c r="F34" s="177"/>
      <c r="G34" s="177"/>
      <c r="H34" s="178"/>
      <c r="I34" s="178"/>
      <c r="J34" s="178"/>
      <c r="L34" s="114"/>
    </row>
    <row r="35" spans="2:12" ht="15" customHeight="1" x14ac:dyDescent="0.25">
      <c r="B35" s="113"/>
      <c r="C35" s="119"/>
      <c r="D35" s="176"/>
      <c r="E35" s="177"/>
      <c r="F35" s="177"/>
      <c r="G35" s="177"/>
      <c r="H35" s="178"/>
      <c r="I35" s="178"/>
      <c r="J35" s="178"/>
      <c r="L35" s="114"/>
    </row>
    <row r="36" spans="2:12" ht="23.25" customHeight="1" x14ac:dyDescent="0.25">
      <c r="B36" s="113"/>
      <c r="C36" s="319" t="s">
        <v>280</v>
      </c>
      <c r="D36" s="193"/>
      <c r="E36" s="358"/>
      <c r="F36" s="358"/>
      <c r="G36" s="358"/>
      <c r="H36" s="193"/>
      <c r="I36" s="193"/>
      <c r="J36" s="193"/>
      <c r="L36" s="114"/>
    </row>
    <row r="37" spans="2:12" ht="15" customHeight="1" x14ac:dyDescent="0.25">
      <c r="B37" s="113"/>
      <c r="C37" s="119"/>
      <c r="D37" s="176"/>
      <c r="E37" s="177"/>
      <c r="F37" s="177"/>
      <c r="G37" s="177"/>
      <c r="H37" s="178"/>
      <c r="I37" s="178"/>
      <c r="J37" s="178"/>
      <c r="L37" s="114"/>
    </row>
    <row r="38" spans="2:12" ht="15" customHeight="1" x14ac:dyDescent="0.25">
      <c r="B38" s="113"/>
      <c r="C38" s="119"/>
      <c r="D38" s="176"/>
      <c r="E38" s="177"/>
      <c r="F38" s="177"/>
      <c r="G38" s="177"/>
      <c r="H38" s="178"/>
      <c r="I38" s="178"/>
      <c r="J38" s="178"/>
      <c r="L38" s="114"/>
    </row>
    <row r="39" spans="2:12" ht="42.75" customHeight="1" x14ac:dyDescent="0.25">
      <c r="B39" s="113"/>
      <c r="C39" s="322" t="s">
        <v>252</v>
      </c>
      <c r="D39" s="320" t="s">
        <v>253</v>
      </c>
      <c r="E39" s="320" t="s">
        <v>189</v>
      </c>
      <c r="F39" s="320" t="s">
        <v>190</v>
      </c>
      <c r="G39" s="320" t="s">
        <v>254</v>
      </c>
      <c r="H39" s="178"/>
      <c r="I39" s="178"/>
      <c r="J39" s="178"/>
      <c r="L39" s="114"/>
    </row>
    <row r="40" spans="2:12" ht="38.25" customHeight="1" x14ac:dyDescent="0.25">
      <c r="B40" s="113"/>
      <c r="C40" s="658" t="s">
        <v>179</v>
      </c>
      <c r="D40" s="335" t="s">
        <v>200</v>
      </c>
      <c r="E40" s="324">
        <f>SUM(E41:E42)</f>
        <v>0</v>
      </c>
      <c r="F40" s="324">
        <f>SUM(F41:F42)</f>
        <v>0</v>
      </c>
      <c r="G40" s="324">
        <f>SUM(G41:G42)</f>
        <v>0</v>
      </c>
      <c r="H40" s="178"/>
      <c r="I40" s="178"/>
      <c r="J40" s="178"/>
      <c r="L40" s="114"/>
    </row>
    <row r="41" spans="2:12" ht="38.25" customHeight="1" x14ac:dyDescent="0.25">
      <c r="B41" s="113"/>
      <c r="C41" s="659"/>
      <c r="D41" s="323" t="s">
        <v>195</v>
      </c>
      <c r="E41" s="325">
        <f>SUMIFS('2. Investimento'!$I$17:$I$53,'2. Investimento'!$F$17:$F$53,'5. Output BalcãoFundos'!D41,'2. Investimento'!$D$17:$D$53,'5. Output BalcãoFundos'!$C$40)</f>
        <v>0</v>
      </c>
      <c r="F41" s="325">
        <f>SUMIFS('2. Investimento'!$J$17:$J$53,'2. Investimento'!$F$17:$F$53,D41,'2. Investimento'!$D$17:$D$53,'5. Output BalcãoFundos'!$C$40)</f>
        <v>0</v>
      </c>
      <c r="G41" s="325">
        <f>SUMIFS('2. Investimento'!$K$17:$K$53,'2. Investimento'!$F$17:$F$53,D41,'2. Investimento'!$D$17:$D$53,'5. Output BalcãoFundos'!$C$40)</f>
        <v>0</v>
      </c>
      <c r="H41" s="178"/>
      <c r="I41" s="178"/>
      <c r="J41" s="178"/>
      <c r="L41" s="114"/>
    </row>
    <row r="42" spans="2:12" ht="38.25" customHeight="1" x14ac:dyDescent="0.25">
      <c r="B42" s="113"/>
      <c r="C42" s="659"/>
      <c r="D42" s="323" t="s">
        <v>199</v>
      </c>
      <c r="E42" s="325">
        <f>SUMIFS('2. Investimento'!$I$17:$I$53,'2. Investimento'!$F$17:$F$53,'5. Output BalcãoFundos'!D42,'2. Investimento'!$D$17:$D$53,'5. Output BalcãoFundos'!$C$40)</f>
        <v>0</v>
      </c>
      <c r="F42" s="325">
        <f>SUMIFS('2. Investimento'!$J$17:$J$53,'2. Investimento'!$F$17:$F$53,D42,'2. Investimento'!$D$17:$D$53,'5. Output BalcãoFundos'!$C$40)</f>
        <v>0</v>
      </c>
      <c r="G42" s="325">
        <f>SUMIFS('2. Investimento'!$K$17:$K$53,'2. Investimento'!$F$17:$F$53,D42,'2. Investimento'!$D$17:$D$53,'5. Output BalcãoFundos'!$C$40)</f>
        <v>0</v>
      </c>
      <c r="H42" s="178"/>
      <c r="I42" s="178"/>
      <c r="J42" s="178"/>
      <c r="L42" s="114"/>
    </row>
    <row r="43" spans="2:12" ht="30.75" customHeight="1" x14ac:dyDescent="0.25">
      <c r="B43" s="113"/>
      <c r="C43" s="653" t="s">
        <v>249</v>
      </c>
      <c r="D43" s="335" t="s">
        <v>200</v>
      </c>
      <c r="E43" s="324">
        <f>SUM(E44:E45)</f>
        <v>0</v>
      </c>
      <c r="F43" s="324">
        <f>SUM(F44:F45)</f>
        <v>0</v>
      </c>
      <c r="G43" s="324">
        <f>SUM(G44:G45)</f>
        <v>0</v>
      </c>
      <c r="H43" s="178"/>
      <c r="I43" s="178"/>
      <c r="J43" s="178"/>
      <c r="L43" s="114"/>
    </row>
    <row r="44" spans="2:12" ht="30.75" customHeight="1" x14ac:dyDescent="0.25">
      <c r="B44" s="113"/>
      <c r="C44" s="654"/>
      <c r="D44" s="323" t="s">
        <v>195</v>
      </c>
      <c r="E44" s="325">
        <f>SUMIFS('2. Investimento'!$I$17:$I$53,'2. Investimento'!$F$17:$F$53,'5. Output BalcãoFundos'!D44,'2. Investimento'!$D$17:$D$53,$C$43)</f>
        <v>0</v>
      </c>
      <c r="F44" s="325">
        <f>SUMIFS('2. Investimento'!$J$17:$J$53,'2. Investimento'!$F$17:$F$53,D44,'2. Investimento'!$D$17:$D$53,$C$43)</f>
        <v>0</v>
      </c>
      <c r="G44" s="325">
        <f>SUMIFS('2. Investimento'!$K$17:$K$53,'2. Investimento'!$F$17:$F$53,D44,'2. Investimento'!$D$17:$D$53,$C$43)</f>
        <v>0</v>
      </c>
      <c r="H44" s="178"/>
      <c r="I44" s="178"/>
      <c r="J44" s="178"/>
      <c r="L44" s="114"/>
    </row>
    <row r="45" spans="2:12" ht="30.75" customHeight="1" x14ac:dyDescent="0.25">
      <c r="B45" s="113"/>
      <c r="C45" s="654"/>
      <c r="D45" s="323" t="s">
        <v>199</v>
      </c>
      <c r="E45" s="325">
        <f>SUMIFS('2. Investimento'!$I$17:$I$53,'2. Investimento'!$F$17:$F$53,'5. Output BalcãoFundos'!D45,'2. Investimento'!$D$17:$D$53,$C$43)</f>
        <v>0</v>
      </c>
      <c r="F45" s="325">
        <f>SUMIFS('2. Investimento'!$J$17:$J$53,'2. Investimento'!$F$17:$F$53,D45,'2. Investimento'!$D$17:$D$53,$C$43)</f>
        <v>0</v>
      </c>
      <c r="G45" s="325">
        <f>SUMIFS('2. Investimento'!$K$17:$K$53,'2. Investimento'!$F$17:$F$53,D45,'2. Investimento'!$D$17:$D$53,$C$43)</f>
        <v>0</v>
      </c>
      <c r="H45" s="178"/>
      <c r="I45" s="178"/>
      <c r="J45" s="178"/>
      <c r="L45" s="114"/>
    </row>
    <row r="46" spans="2:12" ht="30.75" customHeight="1" x14ac:dyDescent="0.25">
      <c r="B46" s="113"/>
      <c r="C46" s="655" t="s">
        <v>180</v>
      </c>
      <c r="D46" s="332" t="s">
        <v>200</v>
      </c>
      <c r="E46" s="324">
        <f>SUM(E47:E48)</f>
        <v>0</v>
      </c>
      <c r="F46" s="324">
        <f>SUM(F47:F48)</f>
        <v>0</v>
      </c>
      <c r="G46" s="324">
        <f>SUM(G47:G48)</f>
        <v>0</v>
      </c>
      <c r="H46" s="178"/>
      <c r="I46" s="178"/>
      <c r="J46" s="178"/>
      <c r="L46" s="114"/>
    </row>
    <row r="47" spans="2:12" ht="30.75" customHeight="1" x14ac:dyDescent="0.25">
      <c r="B47" s="113"/>
      <c r="C47" s="656"/>
      <c r="D47" s="323" t="s">
        <v>195</v>
      </c>
      <c r="E47" s="325">
        <f>SUMIFS('2. Investimento'!$I$17:$I$53,'2. Investimento'!$F$17:$F$53,'5. Output BalcãoFundos'!D47,'2. Investimento'!$D$17:$D$53,$C$46)</f>
        <v>0</v>
      </c>
      <c r="F47" s="325">
        <f>SUMIFS('2. Investimento'!$J$17:$J$53,'2. Investimento'!$F$17:$F$53,D47,'2. Investimento'!$D$17:$D$53,$C$46)</f>
        <v>0</v>
      </c>
      <c r="G47" s="325">
        <f>SUMIFS('2. Investimento'!$K$17:$K$53,'2. Investimento'!$F$17:$F$53,D47,'2. Investimento'!$D$17:$D$53,$C$46)</f>
        <v>0</v>
      </c>
      <c r="H47" s="178"/>
      <c r="I47" s="178"/>
      <c r="J47" s="178"/>
      <c r="L47" s="114"/>
    </row>
    <row r="48" spans="2:12" ht="30.75" customHeight="1" x14ac:dyDescent="0.25">
      <c r="B48" s="113"/>
      <c r="C48" s="656"/>
      <c r="D48" s="323" t="s">
        <v>199</v>
      </c>
      <c r="E48" s="325">
        <f>SUMIFS('2. Investimento'!$I$17:$I$53,'2. Investimento'!$F$17:$F$53,'5. Output BalcãoFundos'!D48,'2. Investimento'!$D$17:$D$53,$C$46)</f>
        <v>0</v>
      </c>
      <c r="F48" s="325">
        <f>SUMIFS('2. Investimento'!$J$17:$J$53,'2. Investimento'!$F$17:$F$53,D48,'2. Investimento'!$D$17:$D$53,$C$46)</f>
        <v>0</v>
      </c>
      <c r="G48" s="325">
        <f>SUMIFS('2. Investimento'!$K$17:$K$53,'2. Investimento'!$F$17:$F$53,D48,'2. Investimento'!$D$17:$D$53,$C$46)</f>
        <v>0</v>
      </c>
      <c r="H48" s="178"/>
      <c r="I48" s="178"/>
      <c r="J48" s="178"/>
      <c r="L48" s="114"/>
    </row>
    <row r="49" spans="2:12" ht="33" customHeight="1" x14ac:dyDescent="0.25">
      <c r="B49" s="113"/>
      <c r="C49" s="656" t="s">
        <v>192</v>
      </c>
      <c r="D49" s="332" t="s">
        <v>200</v>
      </c>
      <c r="E49" s="324">
        <f>SUM(E50:E51)</f>
        <v>0</v>
      </c>
      <c r="F49" s="324">
        <f>SUM(F50:F51)</f>
        <v>0</v>
      </c>
      <c r="G49" s="324">
        <f>SUM(G50:G51)</f>
        <v>0</v>
      </c>
      <c r="H49" s="178"/>
      <c r="I49" s="178"/>
      <c r="J49" s="178"/>
      <c r="L49" s="114"/>
    </row>
    <row r="50" spans="2:12" ht="33" customHeight="1" x14ac:dyDescent="0.25">
      <c r="B50" s="113"/>
      <c r="C50" s="656"/>
      <c r="D50" s="323" t="s">
        <v>195</v>
      </c>
      <c r="E50" s="325">
        <f>SUMIFS('2. Investimento'!$I$17:$I$53,'2. Investimento'!$F$17:$F$53,'5. Output BalcãoFundos'!D50,'2. Investimento'!$D$17:$D$53,$C$49)</f>
        <v>0</v>
      </c>
      <c r="F50" s="325">
        <f>SUMIFS('2. Investimento'!$J$17:$J$53,'2. Investimento'!$F$17:$F$53,D50,'2. Investimento'!$D$17:$D$53,$C$49)</f>
        <v>0</v>
      </c>
      <c r="G50" s="325">
        <f>SUMIFS('2. Investimento'!$K$17:$K$53,'2. Investimento'!$F$17:$F$53,D50,'2. Investimento'!$D$17:$D$53,$C$49)</f>
        <v>0</v>
      </c>
      <c r="H50" s="178"/>
      <c r="I50" s="178"/>
      <c r="J50" s="178"/>
      <c r="L50" s="114"/>
    </row>
    <row r="51" spans="2:12" ht="33" customHeight="1" x14ac:dyDescent="0.25">
      <c r="B51" s="113"/>
      <c r="C51" s="656"/>
      <c r="D51" s="323" t="s">
        <v>199</v>
      </c>
      <c r="E51" s="325">
        <f>SUMIFS('2. Investimento'!$I$17:$I$53,'2. Investimento'!$F$17:$F$53,'5. Output BalcãoFundos'!D51,'2. Investimento'!$D$17:$D$53,$C$49)</f>
        <v>0</v>
      </c>
      <c r="F51" s="325">
        <f>SUMIFS('2. Investimento'!$J$17:$J$53,'2. Investimento'!$F$17:$F$53,D51,'2. Investimento'!$D$17:$D$53,$C$49)</f>
        <v>0</v>
      </c>
      <c r="G51" s="325">
        <f>SUMIFS('2. Investimento'!$K$17:$K$53,'2. Investimento'!$F$17:$F$53,D51,'2. Investimento'!$D$17:$D$53,$C$49)</f>
        <v>0</v>
      </c>
      <c r="H51" s="178"/>
      <c r="J51" s="178"/>
      <c r="L51" s="114"/>
    </row>
    <row r="52" spans="2:12" s="333" customFormat="1" ht="34.5" customHeight="1" x14ac:dyDescent="0.25">
      <c r="B52" s="331"/>
      <c r="C52" s="657" t="s">
        <v>181</v>
      </c>
      <c r="D52" s="332" t="s">
        <v>200</v>
      </c>
      <c r="E52" s="324">
        <f>SUM(E53:E54)</f>
        <v>0</v>
      </c>
      <c r="F52" s="324">
        <f>SUM(F53:F54)</f>
        <v>0</v>
      </c>
      <c r="G52" s="324">
        <f>SUM(G53:G54)</f>
        <v>0</v>
      </c>
      <c r="H52" s="359"/>
      <c r="I52" s="359"/>
      <c r="J52" s="359"/>
      <c r="L52" s="334"/>
    </row>
    <row r="53" spans="2:12" ht="34.5" customHeight="1" x14ac:dyDescent="0.25">
      <c r="B53" s="113"/>
      <c r="C53" s="657"/>
      <c r="D53" s="323" t="s">
        <v>195</v>
      </c>
      <c r="E53" s="321">
        <f>SUMIF('2. Investimento'!$F$55:$F$60,'5. Output BalcãoFundos'!D53,'2. Investimento'!$I$55:$I$60)</f>
        <v>0</v>
      </c>
      <c r="F53" s="321">
        <f>SUMIF('2. Investimento'!$F$55:$F$60,D53,'2. Investimento'!$J$55:$J$60)</f>
        <v>0</v>
      </c>
      <c r="G53" s="321">
        <f>SUMIF('2. Investimento'!$F$55:$F$60,D53,'2. Investimento'!$K$55:$K$60)</f>
        <v>0</v>
      </c>
      <c r="H53" s="178"/>
      <c r="I53" s="178"/>
      <c r="J53" s="178"/>
      <c r="L53" s="114"/>
    </row>
    <row r="54" spans="2:12" ht="52.5" customHeight="1" x14ac:dyDescent="0.25">
      <c r="B54" s="113"/>
      <c r="C54" s="657"/>
      <c r="D54" s="323" t="s">
        <v>199</v>
      </c>
      <c r="E54" s="321">
        <f>SUMIF('2. Investimento'!$F$55:$F$60,'5. Output BalcãoFundos'!D54,'2. Investimento'!$I$55:$I$60)</f>
        <v>0</v>
      </c>
      <c r="F54" s="321">
        <f>SUMIF('2. Investimento'!$F$55:$F$60,D54,'2. Investimento'!$J$55:$J$60)</f>
        <v>0</v>
      </c>
      <c r="G54" s="321">
        <f>SUMIF('2. Investimento'!$F$55:$F$60,D54,'2. Investimento'!$K$55:$K$60)</f>
        <v>0</v>
      </c>
      <c r="H54" s="178"/>
      <c r="I54" s="178"/>
      <c r="J54" s="178"/>
      <c r="L54" s="114"/>
    </row>
    <row r="55" spans="2:12" ht="52.5" customHeight="1" x14ac:dyDescent="0.25">
      <c r="B55" s="113"/>
      <c r="C55" s="656" t="s">
        <v>182</v>
      </c>
      <c r="D55" s="332" t="s">
        <v>200</v>
      </c>
      <c r="E55" s="324">
        <f>SUM(E56:E57)</f>
        <v>0</v>
      </c>
      <c r="F55" s="324">
        <f>SUM(F56:F57)</f>
        <v>0</v>
      </c>
      <c r="G55" s="324">
        <f>SUM(G56:G57)</f>
        <v>0</v>
      </c>
      <c r="H55" s="178"/>
      <c r="I55" s="178"/>
      <c r="J55" s="178"/>
      <c r="L55" s="114"/>
    </row>
    <row r="56" spans="2:12" ht="31.5" customHeight="1" x14ac:dyDescent="0.25">
      <c r="B56" s="113"/>
      <c r="C56" s="656"/>
      <c r="D56" s="323" t="s">
        <v>195</v>
      </c>
      <c r="E56" s="321">
        <f>SUMIFS('2. Investimento'!$I$17:$I$53,'2. Investimento'!$F$17:$F$53,D56,'2. Investimento'!$D$17:$D$53,$C$55)</f>
        <v>0</v>
      </c>
      <c r="F56" s="321">
        <f>SUMIFS('2. Investimento'!$J$17:$J$53,'2. Investimento'!$F$17:$F$53,D56,'2. Investimento'!$D$17:$D$53,$C$55)</f>
        <v>0</v>
      </c>
      <c r="G56" s="321">
        <f>SUMIFS('2. Investimento'!$K$17:$K$53,'2. Investimento'!$F$17:$F$53,D56,'2. Investimento'!$D$17:$D$53,$C$55)</f>
        <v>0</v>
      </c>
      <c r="H56" s="178"/>
      <c r="I56" s="178"/>
      <c r="J56" s="178"/>
      <c r="L56" s="114"/>
    </row>
    <row r="57" spans="2:12" ht="31.5" customHeight="1" x14ac:dyDescent="0.25">
      <c r="B57" s="113"/>
      <c r="C57" s="656"/>
      <c r="D57" s="323" t="s">
        <v>199</v>
      </c>
      <c r="E57" s="321">
        <f>SUMIFS('2. Investimento'!$I$17:$I$53,'2. Investimento'!$F$17:$F$53,D57,'2. Investimento'!$D$17:$D$53,$C$55)</f>
        <v>0</v>
      </c>
      <c r="F57" s="321">
        <f>SUMIFS('2. Investimento'!$J$17:$J$53,'2. Investimento'!$F$17:$F$53,D57,'2. Investimento'!$D$17:$D$53,$C$55)</f>
        <v>0</v>
      </c>
      <c r="G57" s="321">
        <f>SUMIFS('2. Investimento'!$K$17:$K$53,'2. Investimento'!$F$17:$F$53,D57,'2. Investimento'!$D$17:$D$53,$C$55)</f>
        <v>0</v>
      </c>
      <c r="H57" s="178"/>
      <c r="I57" s="178"/>
      <c r="J57" s="178"/>
      <c r="L57" s="114"/>
    </row>
    <row r="58" spans="2:12" ht="30.75" customHeight="1" x14ac:dyDescent="0.25">
      <c r="B58" s="113"/>
      <c r="C58" s="656" t="s">
        <v>183</v>
      </c>
      <c r="D58" s="332" t="s">
        <v>200</v>
      </c>
      <c r="E58" s="324">
        <f>SUM(E59:E60)</f>
        <v>0</v>
      </c>
      <c r="F58" s="324">
        <f>SUM(F59:F60)</f>
        <v>0</v>
      </c>
      <c r="G58" s="324">
        <f>SUM(G59:G60)</f>
        <v>0</v>
      </c>
      <c r="H58" s="178"/>
      <c r="I58" s="178"/>
      <c r="J58" s="178"/>
      <c r="L58" s="114"/>
    </row>
    <row r="59" spans="2:12" ht="30.75" customHeight="1" x14ac:dyDescent="0.25">
      <c r="B59" s="113"/>
      <c r="C59" s="656"/>
      <c r="D59" s="323" t="s">
        <v>195</v>
      </c>
      <c r="E59" s="321">
        <f>SUMIF('2. Investimento'!$F$62:$F$67,'5. Output BalcãoFundos'!D59,'2. Investimento'!$I$62:$I$67)</f>
        <v>0</v>
      </c>
      <c r="F59" s="321">
        <f>SUMIF('2. Investimento'!$F$62:$F$67,D59,'2. Investimento'!$J$62:$J$67)</f>
        <v>0</v>
      </c>
      <c r="G59" s="321">
        <f>SUMIF('2. Investimento'!$F$62:$F$67,E59,'2. Investimento'!$K$62:$K$67)</f>
        <v>0</v>
      </c>
      <c r="H59" s="178"/>
      <c r="I59" s="178"/>
      <c r="J59" s="178"/>
      <c r="L59" s="114"/>
    </row>
    <row r="60" spans="2:12" ht="30.75" customHeight="1" x14ac:dyDescent="0.25">
      <c r="B60" s="113"/>
      <c r="C60" s="656"/>
      <c r="D60" s="323" t="s">
        <v>199</v>
      </c>
      <c r="E60" s="321">
        <f>SUMIF('2. Investimento'!$F$62:$F$67,'5. Output BalcãoFundos'!D60,'2. Investimento'!$I$62:$I$67)</f>
        <v>0</v>
      </c>
      <c r="F60" s="321">
        <f>SUMIF('2. Investimento'!$F$62:$F$67,D60,'2. Investimento'!$J$62:$J$67)</f>
        <v>0</v>
      </c>
      <c r="G60" s="321">
        <f>SUMIF('2. Investimento'!$F$62:$F$67,E60,'2. Investimento'!$K$62:$K$67)</f>
        <v>0</v>
      </c>
      <c r="H60" s="178"/>
      <c r="I60" s="178"/>
      <c r="J60" s="178"/>
      <c r="L60" s="114"/>
    </row>
    <row r="61" spans="2:12" ht="30" customHeight="1" x14ac:dyDescent="0.25">
      <c r="B61" s="113"/>
      <c r="C61" s="653" t="s">
        <v>262</v>
      </c>
      <c r="D61" s="335" t="s">
        <v>200</v>
      </c>
      <c r="E61" s="324">
        <f>SUM(E62:E66)</f>
        <v>0</v>
      </c>
      <c r="F61" s="324">
        <f>SUM(F62:F66)</f>
        <v>0</v>
      </c>
      <c r="G61" s="324">
        <f>SUM(G62:G66)</f>
        <v>0</v>
      </c>
      <c r="H61" s="178"/>
      <c r="I61" s="178"/>
      <c r="J61" s="178"/>
      <c r="L61" s="114"/>
    </row>
    <row r="62" spans="2:12" ht="30" customHeight="1" x14ac:dyDescent="0.25">
      <c r="B62" s="113"/>
      <c r="C62" s="654"/>
      <c r="D62" s="323" t="s">
        <v>208</v>
      </c>
      <c r="E62" s="325">
        <f>SUMIF('2. Investimento'!$F$69:$F$92,'5. Output BalcãoFundos'!D62,'2. Investimento'!$I$69:$I$92)</f>
        <v>0</v>
      </c>
      <c r="F62" s="321">
        <f>SUMIF('2. Investimento'!$F$69:$F$92,D62,'2. Investimento'!$J$69:$J$92)</f>
        <v>0</v>
      </c>
      <c r="G62" s="321">
        <f>SUMIF('2. Investimento'!$F$69:$F$92,D62,'2. Investimento'!$K$69:$K$92)</f>
        <v>0</v>
      </c>
      <c r="H62" s="178"/>
      <c r="I62" s="178"/>
      <c r="J62" s="178"/>
      <c r="L62" s="114"/>
    </row>
    <row r="63" spans="2:12" ht="30" customHeight="1" x14ac:dyDescent="0.25">
      <c r="B63" s="113"/>
      <c r="C63" s="654"/>
      <c r="D63" s="323" t="s">
        <v>194</v>
      </c>
      <c r="E63" s="325">
        <f>SUMIF('2. Investimento'!$F$69:$F$92,'5. Output BalcãoFundos'!D63,'2. Investimento'!$I$69:$I$92)</f>
        <v>0</v>
      </c>
      <c r="F63" s="321">
        <f>SUMIF('2. Investimento'!$F$69:$F$92,D63,'2. Investimento'!$J$69:$J$92)</f>
        <v>0</v>
      </c>
      <c r="G63" s="321">
        <f>SUMIF('2. Investimento'!$F$69:$F$92,D63,'2. Investimento'!$K$69:$K$92)</f>
        <v>0</v>
      </c>
      <c r="H63" s="178"/>
      <c r="I63" s="178"/>
      <c r="J63" s="178"/>
      <c r="L63" s="114"/>
    </row>
    <row r="64" spans="2:12" ht="30" customHeight="1" x14ac:dyDescent="0.25">
      <c r="B64" s="113"/>
      <c r="C64" s="654"/>
      <c r="D64" s="323" t="s">
        <v>196</v>
      </c>
      <c r="E64" s="325">
        <f>SUMIF('2. Investimento'!$F$69:$F$92,'5. Output BalcãoFundos'!D64,'2. Investimento'!$I$69:$I$92)</f>
        <v>0</v>
      </c>
      <c r="F64" s="321">
        <f>SUMIF('2. Investimento'!$F$69:$F$92,D64,'2. Investimento'!$J$69:$J$92)</f>
        <v>0</v>
      </c>
      <c r="G64" s="321">
        <f>SUMIF('2. Investimento'!$F$69:$F$92,D64,'2. Investimento'!$K$69:$K$92)</f>
        <v>0</v>
      </c>
      <c r="H64" s="178"/>
      <c r="I64" s="178"/>
      <c r="J64" s="178"/>
      <c r="L64" s="114"/>
    </row>
    <row r="65" spans="2:12" ht="30" customHeight="1" x14ac:dyDescent="0.25">
      <c r="B65" s="113"/>
      <c r="C65" s="654"/>
      <c r="D65" s="323" t="s">
        <v>197</v>
      </c>
      <c r="E65" s="325">
        <f>SUMIF('2. Investimento'!$F$69:$F$92,'5. Output BalcãoFundos'!D65,'2. Investimento'!$I$69:$I$92)</f>
        <v>0</v>
      </c>
      <c r="F65" s="321">
        <f>SUMIF('2. Investimento'!$F$69:$F$92,D65,'2. Investimento'!$J$69:$J$92)</f>
        <v>0</v>
      </c>
      <c r="G65" s="321">
        <f>SUMIF('2. Investimento'!$F$69:$F$92,D65,'2. Investimento'!$K$69:$K$92)</f>
        <v>0</v>
      </c>
      <c r="H65" s="178"/>
      <c r="I65" s="178"/>
      <c r="J65" s="178"/>
      <c r="L65" s="114"/>
    </row>
    <row r="66" spans="2:12" ht="30" customHeight="1" x14ac:dyDescent="0.25">
      <c r="B66" s="113"/>
      <c r="C66" s="655"/>
      <c r="D66" s="323" t="s">
        <v>198</v>
      </c>
      <c r="E66" s="325">
        <f>SUMIF('2. Investimento'!$F$69:$F$92,'5. Output BalcãoFundos'!D66,'2. Investimento'!$I$69:$I$92)</f>
        <v>0</v>
      </c>
      <c r="F66" s="321">
        <f>SUMIF('2. Investimento'!$F$69:$F$92,D66,'2. Investimento'!$J$69:$J$92)</f>
        <v>0</v>
      </c>
      <c r="G66" s="321">
        <f>SUMIF('2. Investimento'!$F$69:$F$92,D66,'2. Investimento'!$K$69:$K$92)</f>
        <v>0</v>
      </c>
      <c r="H66" s="178"/>
      <c r="I66" s="178"/>
      <c r="J66" s="178"/>
      <c r="L66" s="114"/>
    </row>
    <row r="67" spans="2:12" ht="15" customHeight="1" x14ac:dyDescent="0.25">
      <c r="B67" s="113"/>
      <c r="D67" s="151"/>
      <c r="E67" s="177"/>
      <c r="F67" s="177"/>
      <c r="G67" s="177"/>
      <c r="H67" s="178"/>
      <c r="I67" s="178"/>
      <c r="J67" s="178"/>
      <c r="L67" s="114"/>
    </row>
    <row r="68" spans="2:12" ht="15" customHeight="1" x14ac:dyDescent="0.25">
      <c r="B68" s="113"/>
      <c r="D68" s="151"/>
      <c r="E68" s="360">
        <f>+E61+E58+E55+E52+E49+E46+E43+E40</f>
        <v>0</v>
      </c>
      <c r="F68" s="360">
        <f>+F61+F58+F55+F52+F49+F46+F43+F40</f>
        <v>0</v>
      </c>
      <c r="G68" s="360">
        <f>+G61+G58+G55+G52+G49+G46+G43+G40</f>
        <v>0</v>
      </c>
      <c r="H68" s="178"/>
      <c r="I68" s="178"/>
      <c r="J68" s="178"/>
      <c r="L68" s="114"/>
    </row>
    <row r="69" spans="2:12" ht="15" customHeight="1" x14ac:dyDescent="0.25">
      <c r="B69" s="113"/>
      <c r="D69" s="151"/>
      <c r="E69" s="360"/>
      <c r="F69" s="360"/>
      <c r="G69" s="360"/>
      <c r="H69" s="178"/>
      <c r="I69" s="178"/>
      <c r="J69" s="178"/>
      <c r="L69" s="114"/>
    </row>
    <row r="70" spans="2:12" ht="15" customHeight="1" x14ac:dyDescent="0.25">
      <c r="B70" s="113"/>
      <c r="D70" s="151"/>
      <c r="E70" s="360"/>
      <c r="F70" s="360"/>
      <c r="G70" s="360"/>
      <c r="H70" s="178"/>
      <c r="I70" s="178"/>
      <c r="J70" s="178"/>
      <c r="L70" s="114"/>
    </row>
    <row r="71" spans="2:12" ht="27" customHeight="1" x14ac:dyDescent="0.25">
      <c r="B71" s="113"/>
      <c r="C71" s="319" t="s">
        <v>281</v>
      </c>
      <c r="D71" s="193"/>
      <c r="E71" s="358"/>
      <c r="F71" s="358"/>
      <c r="G71" s="358"/>
      <c r="H71" s="193"/>
      <c r="I71" s="193"/>
      <c r="J71" s="193"/>
      <c r="L71" s="114"/>
    </row>
    <row r="72" spans="2:12" ht="15" customHeight="1" x14ac:dyDescent="0.25">
      <c r="B72" s="113"/>
      <c r="D72" s="151"/>
      <c r="E72" s="360"/>
      <c r="F72" s="360"/>
      <c r="G72" s="360"/>
      <c r="H72" s="178"/>
      <c r="I72" s="178"/>
      <c r="J72" s="178"/>
      <c r="L72" s="114"/>
    </row>
    <row r="73" spans="2:12" ht="33" customHeight="1" x14ac:dyDescent="0.25">
      <c r="B73" s="113"/>
      <c r="C73" s="352" t="s">
        <v>259</v>
      </c>
      <c r="D73" s="151"/>
      <c r="E73" s="360"/>
      <c r="F73" s="360"/>
      <c r="G73" s="360"/>
      <c r="H73" s="178"/>
      <c r="I73" s="178"/>
      <c r="J73" s="178"/>
      <c r="L73" s="114"/>
    </row>
    <row r="74" spans="2:12" ht="15" customHeight="1" x14ac:dyDescent="0.25">
      <c r="B74" s="113"/>
      <c r="D74" s="151"/>
      <c r="E74" s="177"/>
      <c r="F74" s="177"/>
      <c r="G74" s="177"/>
      <c r="H74" s="178"/>
      <c r="I74" s="178"/>
      <c r="J74" s="178"/>
      <c r="L74" s="114"/>
    </row>
    <row r="75" spans="2:12" ht="24.75" customHeight="1" x14ac:dyDescent="0.25">
      <c r="B75" s="113"/>
      <c r="C75" s="319" t="s">
        <v>282</v>
      </c>
      <c r="D75" s="193"/>
      <c r="E75" s="358"/>
      <c r="F75" s="358"/>
      <c r="G75" s="358"/>
      <c r="H75" s="193"/>
      <c r="I75" s="193"/>
      <c r="J75" s="193"/>
      <c r="L75" s="114"/>
    </row>
    <row r="76" spans="2:12" x14ac:dyDescent="0.25">
      <c r="B76" s="113"/>
      <c r="C76" s="23"/>
      <c r="L76" s="114"/>
    </row>
    <row r="77" spans="2:12" ht="33" customHeight="1" x14ac:dyDescent="0.25">
      <c r="B77" s="113"/>
      <c r="C77" s="23"/>
      <c r="D77" s="650" t="s">
        <v>169</v>
      </c>
      <c r="E77" s="651"/>
      <c r="F77" s="652"/>
      <c r="L77" s="114"/>
    </row>
    <row r="78" spans="2:12" ht="36.75" customHeight="1" x14ac:dyDescent="0.25">
      <c r="B78" s="113"/>
      <c r="C78" s="153" t="s">
        <v>188</v>
      </c>
      <c r="D78" s="153" t="s">
        <v>189</v>
      </c>
      <c r="E78" s="153" t="s">
        <v>190</v>
      </c>
      <c r="F78" s="154" t="s">
        <v>191</v>
      </c>
      <c r="L78" s="114"/>
    </row>
    <row r="79" spans="2:12" ht="29.25" customHeight="1" x14ac:dyDescent="0.25">
      <c r="B79" s="113"/>
      <c r="C79" s="152" t="s">
        <v>195</v>
      </c>
      <c r="D79" s="156">
        <f>SUMIF('2. Investimento'!$F$17:$F$92,'5. Output BalcãoFundos'!C79,'2. Investimento'!$I$17:$I$92)</f>
        <v>0</v>
      </c>
      <c r="E79" s="156">
        <f>SUMIF('2. Investimento'!$F$17:$F$92,'5. Output BalcãoFundos'!C79,'2. Investimento'!$J$17:$J$92)</f>
        <v>0</v>
      </c>
      <c r="F79" s="156">
        <f>SUMIF('2. Investimento'!$F$17:$F$92,'5. Output BalcãoFundos'!C79,'2. Investimento'!$K$17:$K$92)</f>
        <v>0</v>
      </c>
      <c r="G79" s="306"/>
      <c r="L79" s="114"/>
    </row>
    <row r="80" spans="2:12" ht="29.25" customHeight="1" x14ac:dyDescent="0.25">
      <c r="B80" s="113"/>
      <c r="C80" s="155" t="s">
        <v>208</v>
      </c>
      <c r="D80" s="156">
        <f>SUMIF('2. Investimento'!$F$17:$F$92,'5. Output BalcãoFundos'!C80,'2. Investimento'!$I$17:$I$92)</f>
        <v>0</v>
      </c>
      <c r="E80" s="156">
        <f>SUMIF('2. Investimento'!$F$17:$F$92,'5. Output BalcãoFundos'!C80,'2. Investimento'!$J$17:$J$92)</f>
        <v>0</v>
      </c>
      <c r="F80" s="156">
        <f>SUMIF('2. Investimento'!$F$17:$F$92,'5. Output BalcãoFundos'!C80,'2. Investimento'!$K$17:$K$92)</f>
        <v>0</v>
      </c>
      <c r="G80" s="306"/>
      <c r="L80" s="114"/>
    </row>
    <row r="81" spans="2:12" ht="29.25" customHeight="1" x14ac:dyDescent="0.25">
      <c r="B81" s="113"/>
      <c r="C81" s="152" t="s">
        <v>194</v>
      </c>
      <c r="D81" s="156">
        <f>SUMIF('2. Investimento'!$F$17:$F$92,'5. Output BalcãoFundos'!C81,'2. Investimento'!$I$17:$I$92)</f>
        <v>0</v>
      </c>
      <c r="E81" s="156">
        <f>SUMIF('2. Investimento'!$F$17:$F$92,'5. Output BalcãoFundos'!C81,'2. Investimento'!$J$17:$J$92)</f>
        <v>0</v>
      </c>
      <c r="F81" s="156">
        <f>SUMIF('2. Investimento'!$F$17:$F$92,'5. Output BalcãoFundos'!C81,'2. Investimento'!$K$17:$K$92)</f>
        <v>0</v>
      </c>
      <c r="G81" s="306"/>
      <c r="L81" s="114"/>
    </row>
    <row r="82" spans="2:12" ht="29.25" customHeight="1" x14ac:dyDescent="0.25">
      <c r="B82" s="113"/>
      <c r="C82" s="152" t="s">
        <v>196</v>
      </c>
      <c r="D82" s="156">
        <f>SUMIF('2. Investimento'!$F$17:$F$92,'5. Output BalcãoFundos'!C82,'2. Investimento'!$I$17:$I$92)</f>
        <v>0</v>
      </c>
      <c r="E82" s="156">
        <f>SUMIF('2. Investimento'!$F$17:$F$92,'5. Output BalcãoFundos'!C82,'2. Investimento'!$J$17:$J$92)</f>
        <v>0</v>
      </c>
      <c r="F82" s="156">
        <f>SUMIF('2. Investimento'!$F$17:$F$92,'5. Output BalcãoFundos'!C82,'2. Investimento'!$K$17:$K$92)</f>
        <v>0</v>
      </c>
      <c r="G82" s="306"/>
      <c r="L82" s="114"/>
    </row>
    <row r="83" spans="2:12" ht="29.25" customHeight="1" x14ac:dyDescent="0.25">
      <c r="B83" s="113"/>
      <c r="C83" s="152" t="s">
        <v>199</v>
      </c>
      <c r="D83" s="156">
        <f>SUMIF('2. Investimento'!$F$17:$F$92,'5. Output BalcãoFundos'!C83,'2. Investimento'!$I$17:$I$92)</f>
        <v>0</v>
      </c>
      <c r="E83" s="156">
        <f>SUMIF('2. Investimento'!$F$17:$F$92,'5. Output BalcãoFundos'!C83,'2. Investimento'!$J$17:$J$92)</f>
        <v>0</v>
      </c>
      <c r="F83" s="156">
        <f>SUMIF('2. Investimento'!$F$17:$F$92,'5. Output BalcãoFundos'!C83,'2. Investimento'!$K$17:$K$92)</f>
        <v>0</v>
      </c>
      <c r="G83" s="306"/>
      <c r="L83" s="114"/>
    </row>
    <row r="84" spans="2:12" ht="29.25" customHeight="1" x14ac:dyDescent="0.25">
      <c r="B84" s="113"/>
      <c r="C84" s="152" t="s">
        <v>197</v>
      </c>
      <c r="D84" s="156">
        <f>SUMIF('2. Investimento'!$F$17:$F$92,'5. Output BalcãoFundos'!C84,'2. Investimento'!$I$17:$I$92)</f>
        <v>0</v>
      </c>
      <c r="E84" s="156">
        <f>SUMIF('2. Investimento'!$F$17:$F$92,'5. Output BalcãoFundos'!C84,'2. Investimento'!$J$17:$J$92)</f>
        <v>0</v>
      </c>
      <c r="F84" s="156">
        <f>SUMIF('2. Investimento'!$F$17:$F$92,'5. Output BalcãoFundos'!C84,'2. Investimento'!$K$17:$K$92)</f>
        <v>0</v>
      </c>
      <c r="G84" s="306"/>
      <c r="L84" s="114"/>
    </row>
    <row r="85" spans="2:12" ht="29.25" customHeight="1" x14ac:dyDescent="0.25">
      <c r="B85" s="113"/>
      <c r="C85" s="152" t="s">
        <v>198</v>
      </c>
      <c r="D85" s="156">
        <f>SUMIF('2. Investimento'!$F$17:$F$92,'5. Output BalcãoFundos'!C85,'2. Investimento'!$I$17:$I$92)</f>
        <v>0</v>
      </c>
      <c r="E85" s="156">
        <f>SUMIF('2. Investimento'!$F$17:$F$92,'5. Output BalcãoFundos'!C85,'2. Investimento'!$J$17:$J$92)</f>
        <v>0</v>
      </c>
      <c r="F85" s="156">
        <f>SUMIF('2. Investimento'!$F$17:$F$92,'5. Output BalcãoFundos'!C85,'2. Investimento'!$K$17:$K$92)</f>
        <v>0</v>
      </c>
      <c r="G85" s="306"/>
      <c r="L85" s="114"/>
    </row>
    <row r="86" spans="2:12" ht="24.75" customHeight="1" x14ac:dyDescent="0.25">
      <c r="B86" s="113"/>
      <c r="C86" s="181"/>
      <c r="D86" s="156">
        <f>SUMIF('2. Investimento'!$F$17:$F$92,'5. Output BalcãoFundos'!C86,'2. Investimento'!$I$17:$I$92)</f>
        <v>0</v>
      </c>
      <c r="E86" s="156">
        <f>SUMIF('2. Investimento'!$F$17:$F$92,'5. Output BalcãoFundos'!C86,'2. Investimento'!$J$17:$J$92)</f>
        <v>0</v>
      </c>
      <c r="F86" s="156">
        <f>SUMIF('2. Investimento'!$F$17:$F$92,'5. Output BalcãoFundos'!C86,'2. Investimento'!$K$17:$K$92)</f>
        <v>0</v>
      </c>
      <c r="G86" s="306"/>
      <c r="L86" s="114"/>
    </row>
    <row r="87" spans="2:12" ht="18.75" x14ac:dyDescent="0.3">
      <c r="B87" s="113"/>
      <c r="C87" s="157" t="s">
        <v>200</v>
      </c>
      <c r="D87" s="158">
        <f>SUM(D79:D86)</f>
        <v>0</v>
      </c>
      <c r="E87" s="158">
        <f>SUM(E79:E86)</f>
        <v>0</v>
      </c>
      <c r="F87" s="158">
        <f>SUM(F79:F86)</f>
        <v>0</v>
      </c>
      <c r="L87" s="114"/>
    </row>
    <row r="88" spans="2:12" x14ac:dyDescent="0.25">
      <c r="B88" s="113"/>
      <c r="D88" s="151"/>
      <c r="L88" s="114"/>
    </row>
    <row r="89" spans="2:12" x14ac:dyDescent="0.25">
      <c r="B89" s="113"/>
      <c r="D89" s="182"/>
      <c r="E89" s="182"/>
      <c r="F89" s="182"/>
      <c r="L89" s="114"/>
    </row>
    <row r="90" spans="2:12" x14ac:dyDescent="0.25">
      <c r="B90" s="113"/>
      <c r="D90" s="182"/>
      <c r="E90" s="182"/>
      <c r="F90" s="182"/>
      <c r="L90" s="114"/>
    </row>
    <row r="91" spans="2:12" x14ac:dyDescent="0.25">
      <c r="B91" s="113"/>
      <c r="D91" s="182"/>
      <c r="E91" s="182"/>
      <c r="F91" s="182"/>
      <c r="L91" s="114"/>
    </row>
    <row r="92" spans="2:12" ht="15.75" thickBot="1" x14ac:dyDescent="0.3">
      <c r="B92" s="115"/>
      <c r="C92" s="116"/>
      <c r="D92" s="194"/>
      <c r="E92" s="195"/>
      <c r="F92" s="195"/>
      <c r="G92" s="116"/>
      <c r="H92" s="116"/>
      <c r="I92" s="116"/>
      <c r="J92" s="116"/>
      <c r="K92" s="116"/>
      <c r="L92" s="117"/>
    </row>
    <row r="93" spans="2:12" ht="20.25" customHeight="1" x14ac:dyDescent="0.25"/>
    <row r="95" spans="2:12" ht="53.25" customHeight="1" x14ac:dyDescent="0.25"/>
    <row r="98" ht="60" customHeight="1" x14ac:dyDescent="0.25"/>
    <row r="99" ht="22.5" customHeight="1" x14ac:dyDescent="0.25"/>
    <row r="102" ht="15" customHeight="1" x14ac:dyDescent="0.25"/>
    <row r="103" ht="77.25" customHeight="1" x14ac:dyDescent="0.25"/>
  </sheetData>
  <sheetProtection algorithmName="SHA-512" hashValue="XcZv6YFTo9aB946zB68WDwbqasdnHYhQ7CldQcSVLuV3oEaTwXbGxAHCcbDgHJh7HBM5+wZ44mw//NIMThFf/w==" saltValue="asLTvLOjmvvUxitvAV+Vsw==" spinCount="100000" sheet="1" formatCells="0" formatColumns="0" formatRows="0" insertColumns="0" insertRows="0" insertHyperlinks="0" deleteColumns="0" deleteRows="0" sort="0" autoFilter="0" pivotTables="0"/>
  <mergeCells count="11">
    <mergeCell ref="F14:F15"/>
    <mergeCell ref="D77:F77"/>
    <mergeCell ref="B2:C8"/>
    <mergeCell ref="C43:C45"/>
    <mergeCell ref="C46:C48"/>
    <mergeCell ref="C49:C51"/>
    <mergeCell ref="C52:C54"/>
    <mergeCell ref="C55:C57"/>
    <mergeCell ref="C58:C60"/>
    <mergeCell ref="C40:C42"/>
    <mergeCell ref="C61:C6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9A1A-DE8B-4793-B488-DF12AD4CC4B4}">
  <sheetPr>
    <tabColor theme="0"/>
    <pageSetUpPr fitToPage="1"/>
  </sheetPr>
  <dimension ref="A2:Z1008"/>
  <sheetViews>
    <sheetView showGridLines="0" zoomScale="85" zoomScaleNormal="85" workbookViewId="0">
      <selection activeCell="C45" sqref="C45"/>
    </sheetView>
  </sheetViews>
  <sheetFormatPr defaultColWidth="14.42578125" defaultRowHeight="15" x14ac:dyDescent="0.25"/>
  <cols>
    <col min="1" max="1" width="37.140625" style="41" customWidth="1"/>
    <col min="2" max="2" width="6.85546875" style="41" customWidth="1"/>
    <col min="3" max="3" width="13.42578125" style="41" customWidth="1"/>
    <col min="4" max="4" width="16.140625" style="41" customWidth="1"/>
    <col min="5" max="5" width="17" style="41" customWidth="1"/>
    <col min="6" max="10" width="13.42578125" style="41" customWidth="1"/>
    <col min="11" max="11" width="5" style="41" customWidth="1"/>
    <col min="12" max="12" width="10.5703125" style="41" customWidth="1"/>
    <col min="13" max="13" width="16.140625" style="41" customWidth="1"/>
    <col min="14" max="14" width="10.5703125" style="41" customWidth="1"/>
    <col min="15" max="16" width="8.85546875" style="41" customWidth="1"/>
    <col min="17" max="17" width="16.42578125" style="41" customWidth="1"/>
    <col min="18" max="18" width="8.85546875" style="41" customWidth="1"/>
    <col min="19" max="19" width="10.85546875" style="41" customWidth="1"/>
    <col min="20" max="20" width="16.85546875" style="41" customWidth="1"/>
    <col min="21" max="21" width="8.85546875" style="41" customWidth="1"/>
    <col min="22" max="22" width="15.85546875" style="41" customWidth="1"/>
    <col min="23" max="26" width="8.85546875" style="41" customWidth="1"/>
    <col min="27" max="16384" width="14.42578125" style="41"/>
  </cols>
  <sheetData>
    <row r="2" spans="1:26" x14ac:dyDescent="0.25">
      <c r="A2" s="92"/>
    </row>
    <row r="7" spans="1:26" ht="50.45" customHeight="1" x14ac:dyDescent="0.25"/>
    <row r="8" spans="1:26" ht="15.75" thickBot="1" x14ac:dyDescent="0.3"/>
    <row r="9" spans="1:26" x14ac:dyDescent="0.25">
      <c r="A9" s="661" t="s">
        <v>69</v>
      </c>
      <c r="B9" s="661"/>
      <c r="C9" s="661"/>
      <c r="D9" s="661"/>
      <c r="E9" s="661"/>
      <c r="F9" s="661"/>
      <c r="G9" s="661"/>
      <c r="H9" s="661"/>
      <c r="I9" s="661"/>
      <c r="J9" s="661"/>
      <c r="K9" s="39"/>
      <c r="L9" s="662"/>
      <c r="M9" s="662"/>
      <c r="N9" s="662"/>
      <c r="O9" s="663"/>
      <c r="P9" s="663"/>
      <c r="Q9" s="40"/>
      <c r="T9" s="42"/>
      <c r="U9" s="42"/>
      <c r="V9" s="42"/>
      <c r="W9" s="43"/>
    </row>
    <row r="10" spans="1:26" x14ac:dyDescent="0.25">
      <c r="A10" s="44" t="s">
        <v>70</v>
      </c>
      <c r="B10" s="45">
        <v>3.6</v>
      </c>
      <c r="C10" s="46"/>
      <c r="D10" s="46"/>
      <c r="E10" s="46"/>
      <c r="F10" s="46"/>
      <c r="G10" s="46"/>
      <c r="H10" s="46"/>
      <c r="I10" s="46"/>
      <c r="J10" s="47"/>
      <c r="L10" s="43"/>
      <c r="M10" s="48"/>
      <c r="N10" s="43"/>
      <c r="O10" s="49"/>
      <c r="P10" s="49"/>
      <c r="Q10" s="49"/>
      <c r="T10" s="50"/>
      <c r="U10" s="49"/>
      <c r="V10" s="49"/>
      <c r="W10" s="43"/>
    </row>
    <row r="11" spans="1:26" x14ac:dyDescent="0.25">
      <c r="A11" s="51">
        <v>1</v>
      </c>
      <c r="B11" s="52">
        <v>2</v>
      </c>
      <c r="C11" s="52">
        <v>3</v>
      </c>
      <c r="D11" s="52">
        <v>4</v>
      </c>
      <c r="E11" s="52">
        <v>5</v>
      </c>
      <c r="F11" s="52">
        <v>6</v>
      </c>
      <c r="G11" s="52">
        <v>7</v>
      </c>
      <c r="H11" s="52">
        <v>8</v>
      </c>
      <c r="I11" s="52">
        <v>9</v>
      </c>
      <c r="J11" s="52">
        <v>10</v>
      </c>
      <c r="K11" s="53"/>
      <c r="L11" s="43"/>
      <c r="M11" s="54"/>
      <c r="N11" s="43"/>
      <c r="O11" s="49"/>
      <c r="P11" s="49"/>
      <c r="Q11" s="49"/>
      <c r="T11" s="50"/>
      <c r="U11" s="49"/>
      <c r="V11" s="49"/>
      <c r="W11" s="43"/>
    </row>
    <row r="12" spans="1:26" ht="53.25" x14ac:dyDescent="0.25">
      <c r="A12" s="55" t="s">
        <v>71</v>
      </c>
      <c r="B12" s="56"/>
      <c r="C12" s="57" t="s">
        <v>72</v>
      </c>
      <c r="D12" s="57" t="s">
        <v>73</v>
      </c>
      <c r="E12" s="57" t="s">
        <v>74</v>
      </c>
      <c r="F12" s="57" t="s">
        <v>75</v>
      </c>
      <c r="G12" s="57" t="s">
        <v>268</v>
      </c>
      <c r="H12" s="57" t="s">
        <v>76</v>
      </c>
      <c r="I12" s="57" t="s">
        <v>77</v>
      </c>
      <c r="J12" s="57" t="s">
        <v>78</v>
      </c>
      <c r="K12" s="58"/>
      <c r="L12" s="43"/>
      <c r="M12" s="59"/>
      <c r="N12" s="43"/>
      <c r="O12" s="60"/>
      <c r="P12" s="61"/>
      <c r="Q12" s="61"/>
      <c r="S12" s="43"/>
      <c r="T12" s="49"/>
      <c r="U12" s="49"/>
      <c r="V12" s="49"/>
      <c r="W12" s="43"/>
    </row>
    <row r="13" spans="1:26" x14ac:dyDescent="0.25">
      <c r="A13" s="62" t="s">
        <v>10</v>
      </c>
      <c r="B13" s="62"/>
      <c r="C13" s="470">
        <v>2.5</v>
      </c>
      <c r="D13" s="475"/>
      <c r="E13" s="476"/>
      <c r="F13" s="477">
        <v>2.1499999999999999E-4</v>
      </c>
      <c r="G13" s="475"/>
      <c r="H13" s="475">
        <v>1162.7906976744187</v>
      </c>
      <c r="I13" s="478">
        <v>0.36</v>
      </c>
      <c r="J13" s="474">
        <f t="shared" ref="J13:J19" si="0">F13*H13</f>
        <v>0.25</v>
      </c>
      <c r="K13" s="64"/>
      <c r="L13" s="65"/>
      <c r="M13" s="66"/>
      <c r="N13" s="65"/>
      <c r="O13" s="60"/>
      <c r="P13" s="60"/>
      <c r="Q13" s="60"/>
      <c r="R13" s="67"/>
      <c r="S13" s="65"/>
      <c r="T13" s="60"/>
      <c r="U13" s="60"/>
      <c r="V13" s="60"/>
      <c r="W13" s="65"/>
      <c r="X13" s="67"/>
      <c r="Y13" s="67"/>
      <c r="Z13" s="67"/>
    </row>
    <row r="14" spans="1:26" x14ac:dyDescent="0.25">
      <c r="A14" s="62" t="s">
        <v>14</v>
      </c>
      <c r="B14" s="62"/>
      <c r="C14" s="470">
        <v>1</v>
      </c>
      <c r="D14" s="479">
        <v>43</v>
      </c>
      <c r="E14" s="476">
        <v>1.0269999999999999</v>
      </c>
      <c r="F14" s="477">
        <v>8.5981395348837207E-5</v>
      </c>
      <c r="G14" s="476">
        <v>74.539000000000001</v>
      </c>
      <c r="H14" s="475">
        <v>3121</v>
      </c>
      <c r="I14" s="478">
        <v>0.26700000000000002</v>
      </c>
      <c r="J14" s="474">
        <f t="shared" si="0"/>
        <v>0.26834793488372094</v>
      </c>
      <c r="K14" s="64"/>
      <c r="L14" s="68"/>
      <c r="M14" s="66"/>
      <c r="N14" s="65"/>
      <c r="O14" s="60"/>
      <c r="P14" s="60"/>
      <c r="Q14" s="60"/>
      <c r="R14" s="67"/>
      <c r="S14" s="61"/>
      <c r="T14" s="67"/>
      <c r="U14" s="67"/>
      <c r="V14" s="67"/>
      <c r="W14" s="67"/>
      <c r="X14" s="67"/>
      <c r="Y14" s="67"/>
      <c r="Z14" s="67"/>
    </row>
    <row r="15" spans="1:26" x14ac:dyDescent="0.25">
      <c r="A15" s="62" t="s">
        <v>11</v>
      </c>
      <c r="B15" s="62"/>
      <c r="C15" s="470">
        <v>1</v>
      </c>
      <c r="D15" s="479">
        <v>38.558</v>
      </c>
      <c r="E15" s="476">
        <v>0.92090000000000005</v>
      </c>
      <c r="F15" s="477">
        <v>8.5980600653560879E-5</v>
      </c>
      <c r="G15" s="476">
        <v>56.576999999999998</v>
      </c>
      <c r="H15" s="475">
        <v>2369</v>
      </c>
      <c r="I15" s="478">
        <v>0.20200000000000001</v>
      </c>
      <c r="J15" s="474">
        <f t="shared" si="0"/>
        <v>0.20368804294828571</v>
      </c>
      <c r="K15" s="64"/>
      <c r="L15" s="65"/>
      <c r="M15" s="66"/>
      <c r="N15" s="65"/>
      <c r="O15" s="60"/>
      <c r="P15" s="60"/>
      <c r="Q15" s="60"/>
      <c r="R15" s="67"/>
      <c r="S15" s="65"/>
      <c r="T15" s="67"/>
      <c r="U15" s="67"/>
      <c r="V15" s="67"/>
      <c r="W15" s="67"/>
      <c r="X15" s="67"/>
      <c r="Y15" s="67"/>
      <c r="Z15" s="67"/>
    </row>
    <row r="16" spans="1:26" x14ac:dyDescent="0.25">
      <c r="A16" s="62" t="s">
        <v>13</v>
      </c>
      <c r="B16" s="62"/>
      <c r="C16" s="470">
        <v>1</v>
      </c>
      <c r="D16" s="479">
        <v>46</v>
      </c>
      <c r="E16" s="476">
        <v>1.0987</v>
      </c>
      <c r="F16" s="477">
        <v>8.5985217391304351E-5</v>
      </c>
      <c r="G16" s="476">
        <v>63.267000000000003</v>
      </c>
      <c r="H16" s="475">
        <v>2649</v>
      </c>
      <c r="I16" s="478">
        <v>0.17</v>
      </c>
      <c r="J16" s="474">
        <f t="shared" si="0"/>
        <v>0.22777484086956523</v>
      </c>
      <c r="K16" s="64"/>
      <c r="L16" s="65"/>
      <c r="M16" s="66"/>
      <c r="N16" s="65"/>
      <c r="O16" s="664"/>
      <c r="P16" s="664"/>
      <c r="Q16" s="664"/>
      <c r="R16" s="67"/>
      <c r="S16" s="61"/>
      <c r="T16" s="67"/>
      <c r="U16" s="67"/>
      <c r="V16" s="67"/>
      <c r="W16" s="67"/>
      <c r="X16" s="67"/>
      <c r="Y16" s="67"/>
      <c r="Z16" s="67"/>
    </row>
    <row r="17" spans="1:26" ht="13.5" customHeight="1" x14ac:dyDescent="0.25">
      <c r="A17" s="62" t="s">
        <v>12</v>
      </c>
      <c r="B17" s="62"/>
      <c r="C17" s="470">
        <v>1</v>
      </c>
      <c r="D17" s="479">
        <v>18.841000000000001</v>
      </c>
      <c r="E17" s="476">
        <v>0.45</v>
      </c>
      <c r="F17" s="477">
        <v>8.5982697309060013E-5</v>
      </c>
      <c r="G17" s="476">
        <v>9.4600000000000009</v>
      </c>
      <c r="H17" s="476">
        <v>396.07100000000003</v>
      </c>
      <c r="I17" s="478">
        <v>0</v>
      </c>
      <c r="J17" s="474">
        <f t="shared" si="0"/>
        <v>3.4055252905896713E-2</v>
      </c>
      <c r="K17" s="64"/>
      <c r="L17" s="65"/>
      <c r="M17" s="66"/>
      <c r="N17" s="65"/>
      <c r="O17" s="60"/>
      <c r="P17" s="60"/>
      <c r="Q17" s="60"/>
      <c r="R17" s="67"/>
      <c r="S17" s="61"/>
      <c r="T17" s="67"/>
      <c r="U17" s="67"/>
      <c r="V17" s="67"/>
      <c r="W17" s="67"/>
      <c r="X17" s="67"/>
      <c r="Y17" s="67"/>
      <c r="Z17" s="67"/>
    </row>
    <row r="18" spans="1:26" x14ac:dyDescent="0.25">
      <c r="A18" s="62" t="s">
        <v>15</v>
      </c>
      <c r="B18" s="62"/>
      <c r="C18" s="470">
        <v>2.5</v>
      </c>
      <c r="D18" s="470"/>
      <c r="E18" s="476"/>
      <c r="F18" s="477">
        <v>2.1499999999999999E-4</v>
      </c>
      <c r="G18" s="475">
        <v>0</v>
      </c>
      <c r="H18" s="475">
        <v>0</v>
      </c>
      <c r="I18" s="478">
        <v>0</v>
      </c>
      <c r="J18" s="474">
        <f t="shared" si="0"/>
        <v>0</v>
      </c>
      <c r="K18" s="64"/>
      <c r="L18" s="65"/>
      <c r="M18" s="66"/>
      <c r="N18" s="65"/>
      <c r="O18" s="665"/>
      <c r="P18" s="665"/>
      <c r="Q18" s="665"/>
      <c r="R18" s="67"/>
      <c r="S18" s="65"/>
      <c r="T18" s="67"/>
      <c r="U18" s="67"/>
      <c r="V18" s="67"/>
      <c r="W18" s="67"/>
      <c r="X18" s="67"/>
      <c r="Y18" s="67"/>
      <c r="Z18" s="67"/>
    </row>
    <row r="19" spans="1:26" x14ac:dyDescent="0.25">
      <c r="A19" s="62" t="s">
        <v>16</v>
      </c>
      <c r="B19" s="62"/>
      <c r="C19" s="470">
        <v>1</v>
      </c>
      <c r="D19" s="470"/>
      <c r="E19" s="476"/>
      <c r="F19" s="477">
        <v>8.6000000000000003E-5</v>
      </c>
      <c r="G19" s="475">
        <v>0</v>
      </c>
      <c r="H19" s="475">
        <v>0</v>
      </c>
      <c r="I19" s="478">
        <v>0</v>
      </c>
      <c r="J19" s="474">
        <f t="shared" si="0"/>
        <v>0</v>
      </c>
      <c r="K19" s="64"/>
      <c r="L19" s="65"/>
      <c r="M19" s="66"/>
      <c r="N19" s="65"/>
      <c r="O19" s="68"/>
      <c r="P19" s="68"/>
      <c r="Q19" s="68"/>
      <c r="R19" s="67"/>
      <c r="S19" s="65"/>
      <c r="T19" s="67"/>
      <c r="U19" s="67"/>
      <c r="V19" s="67"/>
      <c r="W19" s="67"/>
      <c r="X19" s="67"/>
      <c r="Y19" s="67"/>
      <c r="Z19" s="67"/>
    </row>
    <row r="20" spans="1:26" ht="15.75" customHeight="1" x14ac:dyDescent="0.25">
      <c r="A20" s="62" t="s">
        <v>79</v>
      </c>
      <c r="B20" s="62"/>
      <c r="C20" s="471"/>
      <c r="D20" s="471"/>
      <c r="E20" s="471"/>
      <c r="F20" s="472"/>
      <c r="G20" s="471"/>
      <c r="H20" s="471"/>
      <c r="I20" s="471"/>
      <c r="J20" s="473"/>
      <c r="K20" s="64"/>
      <c r="L20" s="65"/>
      <c r="M20" s="66"/>
      <c r="N20" s="65"/>
      <c r="O20" s="69"/>
      <c r="P20" s="65"/>
      <c r="Q20" s="65"/>
      <c r="R20" s="67"/>
      <c r="S20" s="61"/>
      <c r="T20" s="67"/>
      <c r="U20" s="67"/>
      <c r="V20" s="67"/>
      <c r="W20" s="67"/>
      <c r="X20" s="67"/>
      <c r="Y20" s="67"/>
      <c r="Z20" s="67"/>
    </row>
    <row r="21" spans="1:26" x14ac:dyDescent="0.25">
      <c r="A21" s="62"/>
      <c r="B21" s="62"/>
      <c r="C21" s="471"/>
      <c r="D21" s="471"/>
      <c r="E21" s="471"/>
      <c r="F21" s="472"/>
      <c r="G21" s="471"/>
      <c r="H21" s="471"/>
      <c r="I21" s="471"/>
      <c r="J21" s="473"/>
      <c r="K21" s="64"/>
      <c r="L21" s="65"/>
      <c r="M21" s="66"/>
      <c r="N21" s="65"/>
      <c r="O21" s="69"/>
      <c r="P21" s="65"/>
      <c r="Q21" s="65"/>
      <c r="R21" s="67"/>
      <c r="S21" s="61"/>
      <c r="T21" s="67"/>
      <c r="U21" s="67"/>
      <c r="V21" s="67"/>
      <c r="W21" s="67"/>
      <c r="X21" s="67"/>
      <c r="Y21" s="67"/>
      <c r="Z21" s="67"/>
    </row>
    <row r="22" spans="1:26" x14ac:dyDescent="0.25">
      <c r="A22" s="62"/>
      <c r="B22" s="62"/>
      <c r="C22" s="63"/>
      <c r="D22" s="63"/>
      <c r="E22" s="63"/>
      <c r="F22" s="63"/>
      <c r="G22" s="63"/>
      <c r="H22" s="63"/>
      <c r="I22" s="63"/>
      <c r="J22" s="63"/>
      <c r="K22" s="64"/>
      <c r="L22" s="65"/>
      <c r="M22" s="66"/>
      <c r="N22" s="65"/>
      <c r="O22" s="69"/>
      <c r="P22" s="65"/>
      <c r="Q22" s="65"/>
      <c r="R22" s="67"/>
      <c r="S22" s="70"/>
      <c r="T22" s="67"/>
      <c r="U22" s="67"/>
      <c r="V22" s="67"/>
      <c r="W22" s="67"/>
      <c r="X22" s="67"/>
      <c r="Y22" s="67"/>
      <c r="Z22" s="67"/>
    </row>
    <row r="23" spans="1:26" x14ac:dyDescent="0.25">
      <c r="A23" s="62"/>
      <c r="B23" s="62"/>
      <c r="C23" s="63"/>
      <c r="D23" s="63"/>
      <c r="E23" s="63"/>
      <c r="F23" s="63"/>
      <c r="G23" s="63"/>
      <c r="H23" s="63"/>
      <c r="I23" s="63"/>
      <c r="J23" s="63"/>
      <c r="K23" s="64"/>
      <c r="L23" s="65"/>
      <c r="M23" s="66"/>
      <c r="N23" s="65"/>
      <c r="O23" s="69"/>
      <c r="P23" s="65"/>
      <c r="Q23" s="65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3" customHeight="1" x14ac:dyDescent="0.25">
      <c r="A24" s="71" t="s">
        <v>80</v>
      </c>
      <c r="B24" s="72"/>
      <c r="C24" s="72"/>
      <c r="D24" s="660" t="s">
        <v>81</v>
      </c>
      <c r="E24" s="660"/>
      <c r="F24" s="72"/>
      <c r="G24" s="660" t="s">
        <v>267</v>
      </c>
      <c r="H24" s="660"/>
      <c r="I24" s="72"/>
      <c r="J24" s="72"/>
      <c r="L24" s="43"/>
      <c r="M24" s="59"/>
      <c r="N24" s="43"/>
      <c r="O24" s="43"/>
      <c r="P24" s="43"/>
      <c r="Q24" s="43"/>
    </row>
    <row r="25" spans="1:26" x14ac:dyDescent="0.25">
      <c r="A25" s="73"/>
      <c r="L25" s="43"/>
      <c r="M25" s="59"/>
      <c r="N25" s="43"/>
      <c r="O25" s="43"/>
      <c r="P25" s="43"/>
      <c r="Q25" s="43"/>
    </row>
    <row r="26" spans="1:26" ht="15.75" thickBot="1" x14ac:dyDescent="0.3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43"/>
      <c r="M26" s="59"/>
      <c r="N26" s="43"/>
      <c r="O26" s="43"/>
      <c r="P26" s="43"/>
      <c r="Q26" s="43"/>
    </row>
    <row r="27" spans="1:26" x14ac:dyDescent="0.25">
      <c r="A27" s="76"/>
      <c r="B27" s="76"/>
      <c r="C27" s="76"/>
      <c r="D27" s="39"/>
      <c r="E27" s="39"/>
      <c r="F27" s="39"/>
      <c r="M27" s="77"/>
    </row>
    <row r="28" spans="1:26" x14ac:dyDescent="0.25">
      <c r="H28" s="78"/>
      <c r="K28" s="79"/>
      <c r="M28" s="77"/>
    </row>
    <row r="29" spans="1:26" ht="15.75" customHeight="1" x14ac:dyDescent="0.25">
      <c r="A29" s="80"/>
      <c r="B29" s="81"/>
      <c r="C29" s="82"/>
      <c r="D29" s="83"/>
      <c r="E29" s="81"/>
      <c r="F29" s="81"/>
      <c r="G29" s="81"/>
      <c r="H29" s="81"/>
      <c r="I29" s="81"/>
      <c r="J29" s="81"/>
      <c r="K29" s="81"/>
      <c r="L29" s="81"/>
      <c r="M29" s="84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spans="1:26" ht="15.75" customHeight="1" x14ac:dyDescent="0.25">
      <c r="B30" s="53"/>
      <c r="C30" s="85"/>
      <c r="D30" s="86"/>
      <c r="E30" s="53"/>
      <c r="F30" s="53"/>
      <c r="G30" s="53"/>
      <c r="H30" s="53"/>
      <c r="I30" s="53"/>
      <c r="J30" s="53"/>
      <c r="K30" s="87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5.75" customHeight="1" x14ac:dyDescent="0.25">
      <c r="C31" s="88"/>
      <c r="D31" s="89"/>
      <c r="K31" s="77"/>
      <c r="M31" s="77"/>
    </row>
    <row r="32" spans="1:26" ht="15.75" customHeight="1" x14ac:dyDescent="0.25">
      <c r="C32" s="88"/>
      <c r="D32" s="89"/>
      <c r="K32" s="77"/>
      <c r="M32" s="77"/>
    </row>
    <row r="33" spans="1:13" ht="15" customHeight="1" x14ac:dyDescent="0.25">
      <c r="C33" s="88"/>
      <c r="D33" s="89"/>
      <c r="K33" s="77"/>
      <c r="M33" s="77"/>
    </row>
    <row r="34" spans="1:13" ht="15" customHeight="1" x14ac:dyDescent="0.25">
      <c r="K34" s="77"/>
      <c r="M34" s="77"/>
    </row>
    <row r="35" spans="1:13" ht="15.75" customHeight="1" x14ac:dyDescent="0.25">
      <c r="K35" s="77"/>
      <c r="M35" s="77"/>
    </row>
    <row r="36" spans="1:13" ht="15.75" customHeight="1" x14ac:dyDescent="0.25">
      <c r="A36" s="79"/>
      <c r="K36" s="77"/>
      <c r="M36" s="77"/>
    </row>
    <row r="37" spans="1:13" ht="15.75" customHeight="1" x14ac:dyDescent="0.25">
      <c r="K37" s="64"/>
      <c r="L37" s="64"/>
      <c r="M37" s="64"/>
    </row>
    <row r="38" spans="1:13" ht="15.75" customHeight="1" x14ac:dyDescent="0.25">
      <c r="M38" s="77"/>
    </row>
    <row r="39" spans="1:13" ht="15.75" customHeight="1" x14ac:dyDescent="0.25">
      <c r="M39" s="77"/>
    </row>
    <row r="40" spans="1:13" ht="15.75" customHeight="1" x14ac:dyDescent="0.25">
      <c r="M40" s="77"/>
    </row>
    <row r="41" spans="1:13" ht="15.75" customHeight="1" x14ac:dyDescent="0.25">
      <c r="M41" s="77"/>
    </row>
    <row r="42" spans="1:13" ht="15.75" customHeight="1" x14ac:dyDescent="0.25">
      <c r="M42" s="77"/>
    </row>
    <row r="43" spans="1:13" ht="15.75" customHeight="1" x14ac:dyDescent="0.25">
      <c r="M43" s="77"/>
    </row>
    <row r="44" spans="1:13" ht="15.75" customHeight="1" x14ac:dyDescent="0.25">
      <c r="M44" s="77"/>
    </row>
    <row r="45" spans="1:13" ht="15.75" customHeight="1" x14ac:dyDescent="0.25">
      <c r="M45" s="77"/>
    </row>
    <row r="46" spans="1:13" ht="15.75" customHeight="1" x14ac:dyDescent="0.25">
      <c r="M46" s="77"/>
    </row>
    <row r="47" spans="1:13" ht="15.75" customHeight="1" x14ac:dyDescent="0.25">
      <c r="M47" s="77"/>
    </row>
    <row r="48" spans="1:13" ht="15.75" customHeight="1" x14ac:dyDescent="0.25">
      <c r="M48" s="77"/>
    </row>
    <row r="49" spans="1:13" ht="15.75" customHeight="1" x14ac:dyDescent="0.25">
      <c r="M49" s="77"/>
    </row>
    <row r="50" spans="1:13" ht="15.75" customHeight="1" x14ac:dyDescent="0.25">
      <c r="M50" s="77"/>
    </row>
    <row r="51" spans="1:13" ht="15.75" customHeight="1" x14ac:dyDescent="0.25">
      <c r="M51" s="77"/>
    </row>
    <row r="52" spans="1:13" ht="15.75" customHeight="1" x14ac:dyDescent="0.25">
      <c r="M52" s="77"/>
    </row>
    <row r="53" spans="1:13" ht="15.75" customHeight="1" x14ac:dyDescent="0.25">
      <c r="M53" s="77"/>
    </row>
    <row r="54" spans="1:13" ht="15.75" customHeight="1" x14ac:dyDescent="0.25">
      <c r="M54" s="77"/>
    </row>
    <row r="55" spans="1:13" ht="15.75" customHeight="1" x14ac:dyDescent="0.25">
      <c r="I55" s="90"/>
      <c r="M55" s="77"/>
    </row>
    <row r="56" spans="1:13" ht="15.75" customHeight="1" x14ac:dyDescent="0.25">
      <c r="M56" s="77"/>
    </row>
    <row r="57" spans="1:13" ht="15.75" customHeight="1" x14ac:dyDescent="0.25">
      <c r="M57" s="77"/>
    </row>
    <row r="58" spans="1:13" ht="15.75" customHeight="1" x14ac:dyDescent="0.25">
      <c r="M58" s="77"/>
    </row>
    <row r="59" spans="1:13" ht="15.75" customHeight="1" x14ac:dyDescent="0.25">
      <c r="M59" s="77"/>
    </row>
    <row r="60" spans="1:13" ht="15.75" customHeight="1" x14ac:dyDescent="0.25">
      <c r="M60" s="77"/>
    </row>
    <row r="61" spans="1:13" ht="15.75" customHeight="1" x14ac:dyDescent="0.25">
      <c r="M61" s="77"/>
    </row>
    <row r="62" spans="1:13" ht="15.75" customHeight="1" x14ac:dyDescent="0.25">
      <c r="M62" s="77"/>
    </row>
    <row r="63" spans="1:13" ht="15.75" customHeight="1" x14ac:dyDescent="0.25">
      <c r="A63" s="90"/>
      <c r="M63" s="77"/>
    </row>
    <row r="64" spans="1:13" ht="15.75" customHeight="1" x14ac:dyDescent="0.25">
      <c r="A64" s="90"/>
      <c r="M64" s="77"/>
    </row>
    <row r="65" spans="13:13" ht="15.75" customHeight="1" x14ac:dyDescent="0.25">
      <c r="M65" s="77"/>
    </row>
    <row r="66" spans="13:13" ht="15.75" customHeight="1" x14ac:dyDescent="0.25">
      <c r="M66" s="77"/>
    </row>
    <row r="67" spans="13:13" ht="15.75" customHeight="1" x14ac:dyDescent="0.25">
      <c r="M67" s="77"/>
    </row>
    <row r="68" spans="13:13" ht="15.75" customHeight="1" x14ac:dyDescent="0.25">
      <c r="M68" s="77"/>
    </row>
    <row r="69" spans="13:13" ht="15.75" customHeight="1" x14ac:dyDescent="0.25">
      <c r="M69" s="77"/>
    </row>
    <row r="70" spans="13:13" ht="15.75" customHeight="1" x14ac:dyDescent="0.25">
      <c r="M70" s="77"/>
    </row>
    <row r="71" spans="13:13" ht="15.75" customHeight="1" x14ac:dyDescent="0.25">
      <c r="M71" s="77"/>
    </row>
    <row r="72" spans="13:13" ht="15.75" customHeight="1" x14ac:dyDescent="0.25">
      <c r="M72" s="77"/>
    </row>
    <row r="73" spans="13:13" ht="15.75" customHeight="1" x14ac:dyDescent="0.25">
      <c r="M73" s="77"/>
    </row>
    <row r="74" spans="13:13" ht="15.75" customHeight="1" x14ac:dyDescent="0.25">
      <c r="M74" s="77"/>
    </row>
    <row r="75" spans="13:13" ht="15.75" customHeight="1" x14ac:dyDescent="0.25">
      <c r="M75" s="77"/>
    </row>
    <row r="76" spans="13:13" ht="15.75" customHeight="1" x14ac:dyDescent="0.25">
      <c r="M76" s="77"/>
    </row>
    <row r="77" spans="13:13" ht="15.75" customHeight="1" x14ac:dyDescent="0.25">
      <c r="M77" s="77"/>
    </row>
    <row r="78" spans="13:13" ht="15.75" customHeight="1" x14ac:dyDescent="0.25">
      <c r="M78" s="77"/>
    </row>
    <row r="79" spans="13:13" ht="15.75" customHeight="1" x14ac:dyDescent="0.25">
      <c r="M79" s="77"/>
    </row>
    <row r="80" spans="13:13" ht="15.75" customHeight="1" x14ac:dyDescent="0.25">
      <c r="M80" s="77"/>
    </row>
    <row r="81" spans="13:13" ht="15.75" customHeight="1" x14ac:dyDescent="0.25">
      <c r="M81" s="77"/>
    </row>
    <row r="82" spans="13:13" ht="15.75" customHeight="1" x14ac:dyDescent="0.25">
      <c r="M82" s="77"/>
    </row>
    <row r="83" spans="13:13" ht="15.75" customHeight="1" x14ac:dyDescent="0.25">
      <c r="M83" s="77"/>
    </row>
    <row r="84" spans="13:13" ht="15.75" customHeight="1" x14ac:dyDescent="0.25">
      <c r="M84" s="77"/>
    </row>
    <row r="85" spans="13:13" ht="15.75" customHeight="1" x14ac:dyDescent="0.25">
      <c r="M85" s="77"/>
    </row>
    <row r="86" spans="13:13" ht="15.75" customHeight="1" x14ac:dyDescent="0.25">
      <c r="M86" s="77"/>
    </row>
    <row r="87" spans="13:13" ht="15.75" customHeight="1" x14ac:dyDescent="0.25">
      <c r="M87" s="77"/>
    </row>
    <row r="88" spans="13:13" ht="15.75" customHeight="1" x14ac:dyDescent="0.25">
      <c r="M88" s="77"/>
    </row>
    <row r="89" spans="13:13" ht="15.75" customHeight="1" x14ac:dyDescent="0.25">
      <c r="M89" s="77"/>
    </row>
    <row r="90" spans="13:13" ht="15.75" customHeight="1" x14ac:dyDescent="0.25">
      <c r="M90" s="77"/>
    </row>
    <row r="91" spans="13:13" ht="15.75" customHeight="1" x14ac:dyDescent="0.25">
      <c r="M91" s="77"/>
    </row>
    <row r="92" spans="13:13" ht="15.75" customHeight="1" x14ac:dyDescent="0.25">
      <c r="M92" s="77"/>
    </row>
    <row r="93" spans="13:13" ht="15.75" customHeight="1" x14ac:dyDescent="0.25">
      <c r="M93" s="77"/>
    </row>
    <row r="94" spans="13:13" ht="15.75" customHeight="1" x14ac:dyDescent="0.25">
      <c r="M94" s="77"/>
    </row>
    <row r="95" spans="13:13" ht="15.75" customHeight="1" x14ac:dyDescent="0.25">
      <c r="M95" s="77"/>
    </row>
    <row r="96" spans="13:13" ht="15.75" customHeight="1" x14ac:dyDescent="0.25">
      <c r="M96" s="77"/>
    </row>
    <row r="97" spans="13:13" ht="15.75" customHeight="1" x14ac:dyDescent="0.25">
      <c r="M97" s="77"/>
    </row>
    <row r="98" spans="13:13" ht="15.75" customHeight="1" x14ac:dyDescent="0.25">
      <c r="M98" s="77"/>
    </row>
    <row r="99" spans="13:13" ht="15.75" customHeight="1" x14ac:dyDescent="0.25">
      <c r="M99" s="77"/>
    </row>
    <row r="100" spans="13:13" ht="15.75" customHeight="1" x14ac:dyDescent="0.25">
      <c r="M100" s="77"/>
    </row>
    <row r="101" spans="13:13" ht="15.75" customHeight="1" x14ac:dyDescent="0.25">
      <c r="M101" s="77"/>
    </row>
    <row r="102" spans="13:13" ht="15.75" customHeight="1" x14ac:dyDescent="0.25">
      <c r="M102" s="77"/>
    </row>
    <row r="103" spans="13:13" ht="15.75" customHeight="1" x14ac:dyDescent="0.25">
      <c r="M103" s="77"/>
    </row>
    <row r="104" spans="13:13" ht="15.75" customHeight="1" x14ac:dyDescent="0.25">
      <c r="M104" s="77"/>
    </row>
    <row r="105" spans="13:13" ht="15.75" customHeight="1" x14ac:dyDescent="0.25">
      <c r="M105" s="77"/>
    </row>
    <row r="106" spans="13:13" ht="15.75" customHeight="1" x14ac:dyDescent="0.25">
      <c r="M106" s="77"/>
    </row>
    <row r="107" spans="13:13" ht="15.75" customHeight="1" x14ac:dyDescent="0.25">
      <c r="M107" s="77"/>
    </row>
    <row r="108" spans="13:13" ht="15.75" customHeight="1" x14ac:dyDescent="0.25">
      <c r="M108" s="77"/>
    </row>
    <row r="109" spans="13:13" ht="15.75" customHeight="1" x14ac:dyDescent="0.25">
      <c r="M109" s="77"/>
    </row>
    <row r="110" spans="13:13" ht="15.75" customHeight="1" x14ac:dyDescent="0.25">
      <c r="M110" s="77"/>
    </row>
    <row r="111" spans="13:13" ht="15.75" customHeight="1" x14ac:dyDescent="0.25">
      <c r="M111" s="77"/>
    </row>
    <row r="112" spans="13:13" ht="15.75" customHeight="1" x14ac:dyDescent="0.25">
      <c r="M112" s="77"/>
    </row>
    <row r="113" spans="13:13" ht="15.75" customHeight="1" x14ac:dyDescent="0.25">
      <c r="M113" s="77"/>
    </row>
    <row r="114" spans="13:13" ht="15.75" customHeight="1" x14ac:dyDescent="0.25">
      <c r="M114" s="77"/>
    </row>
    <row r="115" spans="13:13" ht="15.75" customHeight="1" x14ac:dyDescent="0.25">
      <c r="M115" s="77"/>
    </row>
    <row r="116" spans="13:13" ht="15.75" customHeight="1" x14ac:dyDescent="0.25">
      <c r="M116" s="77"/>
    </row>
    <row r="117" spans="13:13" ht="15.75" customHeight="1" x14ac:dyDescent="0.25">
      <c r="M117" s="77"/>
    </row>
    <row r="118" spans="13:13" ht="15.75" customHeight="1" x14ac:dyDescent="0.25">
      <c r="M118" s="77"/>
    </row>
    <row r="119" spans="13:13" ht="15.75" customHeight="1" x14ac:dyDescent="0.25">
      <c r="M119" s="77"/>
    </row>
    <row r="120" spans="13:13" ht="15.75" customHeight="1" x14ac:dyDescent="0.25">
      <c r="M120" s="77"/>
    </row>
    <row r="121" spans="13:13" ht="15.75" customHeight="1" x14ac:dyDescent="0.25">
      <c r="M121" s="77"/>
    </row>
    <row r="122" spans="13:13" ht="15.75" customHeight="1" x14ac:dyDescent="0.25">
      <c r="M122" s="77"/>
    </row>
    <row r="123" spans="13:13" ht="15.75" customHeight="1" x14ac:dyDescent="0.25">
      <c r="M123" s="77"/>
    </row>
    <row r="124" spans="13:13" ht="15.75" customHeight="1" x14ac:dyDescent="0.25">
      <c r="M124" s="77"/>
    </row>
    <row r="125" spans="13:13" ht="15.75" customHeight="1" x14ac:dyDescent="0.25">
      <c r="M125" s="77"/>
    </row>
    <row r="126" spans="13:13" ht="15.75" customHeight="1" x14ac:dyDescent="0.25">
      <c r="M126" s="77"/>
    </row>
    <row r="127" spans="13:13" ht="15.75" customHeight="1" x14ac:dyDescent="0.25">
      <c r="M127" s="77"/>
    </row>
    <row r="128" spans="13:13" ht="15.75" customHeight="1" x14ac:dyDescent="0.25">
      <c r="M128" s="77"/>
    </row>
    <row r="129" spans="13:13" ht="15.75" customHeight="1" x14ac:dyDescent="0.25">
      <c r="M129" s="77"/>
    </row>
    <row r="130" spans="13:13" ht="15.75" customHeight="1" x14ac:dyDescent="0.25">
      <c r="M130" s="77"/>
    </row>
    <row r="131" spans="13:13" ht="15.75" customHeight="1" x14ac:dyDescent="0.25">
      <c r="M131" s="77"/>
    </row>
    <row r="132" spans="13:13" ht="15.75" customHeight="1" x14ac:dyDescent="0.25">
      <c r="M132" s="77"/>
    </row>
    <row r="133" spans="13:13" ht="15.75" customHeight="1" x14ac:dyDescent="0.25">
      <c r="M133" s="77"/>
    </row>
    <row r="134" spans="13:13" ht="15.75" customHeight="1" x14ac:dyDescent="0.25">
      <c r="M134" s="77"/>
    </row>
    <row r="135" spans="13:13" ht="15.75" customHeight="1" x14ac:dyDescent="0.25">
      <c r="M135" s="77"/>
    </row>
    <row r="136" spans="13:13" ht="15.75" customHeight="1" x14ac:dyDescent="0.25">
      <c r="M136" s="77"/>
    </row>
    <row r="137" spans="13:13" ht="15.75" customHeight="1" x14ac:dyDescent="0.25">
      <c r="M137" s="77"/>
    </row>
    <row r="138" spans="13:13" ht="15.75" customHeight="1" x14ac:dyDescent="0.25">
      <c r="M138" s="77"/>
    </row>
    <row r="139" spans="13:13" ht="15.75" customHeight="1" x14ac:dyDescent="0.25">
      <c r="M139" s="77"/>
    </row>
    <row r="140" spans="13:13" ht="15.75" customHeight="1" x14ac:dyDescent="0.25">
      <c r="M140" s="77"/>
    </row>
    <row r="141" spans="13:13" ht="15.75" customHeight="1" x14ac:dyDescent="0.25">
      <c r="M141" s="77"/>
    </row>
    <row r="142" spans="13:13" ht="15.75" customHeight="1" x14ac:dyDescent="0.25">
      <c r="M142" s="77"/>
    </row>
    <row r="143" spans="13:13" ht="15.75" customHeight="1" x14ac:dyDescent="0.25">
      <c r="M143" s="77"/>
    </row>
    <row r="144" spans="13:13" ht="15.75" customHeight="1" x14ac:dyDescent="0.25">
      <c r="M144" s="77"/>
    </row>
    <row r="145" spans="13:13" ht="15.75" customHeight="1" x14ac:dyDescent="0.25">
      <c r="M145" s="77"/>
    </row>
    <row r="146" spans="13:13" ht="15.75" customHeight="1" x14ac:dyDescent="0.25">
      <c r="M146" s="77"/>
    </row>
    <row r="147" spans="13:13" ht="15.75" customHeight="1" x14ac:dyDescent="0.25">
      <c r="M147" s="77"/>
    </row>
    <row r="148" spans="13:13" ht="15.75" customHeight="1" x14ac:dyDescent="0.25">
      <c r="M148" s="77"/>
    </row>
    <row r="149" spans="13:13" ht="15.75" customHeight="1" x14ac:dyDescent="0.25">
      <c r="M149" s="77"/>
    </row>
    <row r="150" spans="13:13" ht="15.75" customHeight="1" x14ac:dyDescent="0.25">
      <c r="M150" s="77"/>
    </row>
    <row r="151" spans="13:13" ht="15.75" customHeight="1" x14ac:dyDescent="0.25">
      <c r="M151" s="77"/>
    </row>
    <row r="152" spans="13:13" ht="15.75" customHeight="1" x14ac:dyDescent="0.25">
      <c r="M152" s="77"/>
    </row>
    <row r="153" spans="13:13" ht="15.75" customHeight="1" x14ac:dyDescent="0.25">
      <c r="M153" s="77"/>
    </row>
    <row r="154" spans="13:13" ht="15.75" customHeight="1" x14ac:dyDescent="0.25">
      <c r="M154" s="77"/>
    </row>
    <row r="155" spans="13:13" ht="15.75" customHeight="1" x14ac:dyDescent="0.25">
      <c r="M155" s="77"/>
    </row>
    <row r="156" spans="13:13" ht="15.75" customHeight="1" x14ac:dyDescent="0.25">
      <c r="M156" s="77"/>
    </row>
    <row r="157" spans="13:13" ht="15.75" customHeight="1" x14ac:dyDescent="0.25">
      <c r="M157" s="77"/>
    </row>
    <row r="158" spans="13:13" ht="15.75" customHeight="1" x14ac:dyDescent="0.25">
      <c r="M158" s="77"/>
    </row>
    <row r="159" spans="13:13" ht="15.75" customHeight="1" x14ac:dyDescent="0.25">
      <c r="M159" s="77"/>
    </row>
    <row r="160" spans="13:13" ht="15.75" customHeight="1" x14ac:dyDescent="0.25">
      <c r="M160" s="77"/>
    </row>
    <row r="161" spans="13:13" ht="15.75" customHeight="1" x14ac:dyDescent="0.25">
      <c r="M161" s="77"/>
    </row>
    <row r="162" spans="13:13" ht="15.75" customHeight="1" x14ac:dyDescent="0.25">
      <c r="M162" s="77"/>
    </row>
    <row r="163" spans="13:13" ht="15.75" customHeight="1" x14ac:dyDescent="0.25">
      <c r="M163" s="77"/>
    </row>
    <row r="164" spans="13:13" ht="15.75" customHeight="1" x14ac:dyDescent="0.25">
      <c r="M164" s="77"/>
    </row>
    <row r="165" spans="13:13" ht="15.75" customHeight="1" x14ac:dyDescent="0.25">
      <c r="M165" s="77"/>
    </row>
    <row r="166" spans="13:13" ht="15.75" customHeight="1" x14ac:dyDescent="0.25">
      <c r="M166" s="77"/>
    </row>
    <row r="167" spans="13:13" ht="15.75" customHeight="1" x14ac:dyDescent="0.25">
      <c r="M167" s="77"/>
    </row>
    <row r="168" spans="13:13" ht="15.75" customHeight="1" x14ac:dyDescent="0.25">
      <c r="M168" s="77"/>
    </row>
    <row r="169" spans="13:13" ht="15.75" customHeight="1" x14ac:dyDescent="0.25">
      <c r="M169" s="77"/>
    </row>
    <row r="170" spans="13:13" ht="15.75" customHeight="1" x14ac:dyDescent="0.25">
      <c r="M170" s="77"/>
    </row>
    <row r="171" spans="13:13" ht="15.75" customHeight="1" x14ac:dyDescent="0.25">
      <c r="M171" s="77"/>
    </row>
    <row r="172" spans="13:13" ht="15.75" customHeight="1" x14ac:dyDescent="0.25">
      <c r="M172" s="77"/>
    </row>
    <row r="173" spans="13:13" ht="15.75" customHeight="1" x14ac:dyDescent="0.25">
      <c r="M173" s="77"/>
    </row>
    <row r="174" spans="13:13" ht="15.75" customHeight="1" x14ac:dyDescent="0.25">
      <c r="M174" s="77"/>
    </row>
    <row r="175" spans="13:13" ht="15.75" customHeight="1" x14ac:dyDescent="0.25">
      <c r="M175" s="77"/>
    </row>
    <row r="176" spans="13:13" ht="15.75" customHeight="1" x14ac:dyDescent="0.25">
      <c r="M176" s="77"/>
    </row>
    <row r="177" spans="13:13" ht="15.75" customHeight="1" x14ac:dyDescent="0.25">
      <c r="M177" s="77"/>
    </row>
    <row r="178" spans="13:13" ht="15.75" customHeight="1" x14ac:dyDescent="0.25">
      <c r="M178" s="77"/>
    </row>
    <row r="179" spans="13:13" ht="15.75" customHeight="1" x14ac:dyDescent="0.25">
      <c r="M179" s="77"/>
    </row>
    <row r="180" spans="13:13" ht="15.75" customHeight="1" x14ac:dyDescent="0.25">
      <c r="M180" s="77"/>
    </row>
    <row r="181" spans="13:13" ht="15.75" customHeight="1" x14ac:dyDescent="0.25">
      <c r="M181" s="77"/>
    </row>
    <row r="182" spans="13:13" ht="15.75" customHeight="1" x14ac:dyDescent="0.25">
      <c r="M182" s="77"/>
    </row>
    <row r="183" spans="13:13" ht="15.75" customHeight="1" x14ac:dyDescent="0.25">
      <c r="M183" s="77"/>
    </row>
    <row r="184" spans="13:13" ht="15.75" customHeight="1" x14ac:dyDescent="0.25">
      <c r="M184" s="77"/>
    </row>
    <row r="185" spans="13:13" ht="15.75" customHeight="1" x14ac:dyDescent="0.25">
      <c r="M185" s="77"/>
    </row>
    <row r="186" spans="13:13" ht="15.75" customHeight="1" x14ac:dyDescent="0.25">
      <c r="M186" s="77"/>
    </row>
    <row r="187" spans="13:13" ht="15.75" customHeight="1" x14ac:dyDescent="0.25">
      <c r="M187" s="77"/>
    </row>
    <row r="188" spans="13:13" ht="15.75" customHeight="1" x14ac:dyDescent="0.25">
      <c r="M188" s="77"/>
    </row>
    <row r="189" spans="13:13" ht="15.75" customHeight="1" x14ac:dyDescent="0.25">
      <c r="M189" s="77"/>
    </row>
    <row r="190" spans="13:13" ht="15.75" customHeight="1" x14ac:dyDescent="0.25">
      <c r="M190" s="77"/>
    </row>
    <row r="191" spans="13:13" ht="15.75" customHeight="1" x14ac:dyDescent="0.25">
      <c r="M191" s="77"/>
    </row>
    <row r="192" spans="13:13" ht="15.75" customHeight="1" x14ac:dyDescent="0.25">
      <c r="M192" s="77"/>
    </row>
    <row r="193" spans="13:13" ht="15.75" customHeight="1" x14ac:dyDescent="0.25">
      <c r="M193" s="77"/>
    </row>
    <row r="194" spans="13:13" ht="15.75" customHeight="1" x14ac:dyDescent="0.25">
      <c r="M194" s="77"/>
    </row>
    <row r="195" spans="13:13" ht="15.75" customHeight="1" x14ac:dyDescent="0.25">
      <c r="M195" s="77"/>
    </row>
    <row r="196" spans="13:13" ht="15.75" customHeight="1" x14ac:dyDescent="0.25">
      <c r="M196" s="77"/>
    </row>
    <row r="197" spans="13:13" ht="15.75" customHeight="1" x14ac:dyDescent="0.25">
      <c r="M197" s="77"/>
    </row>
    <row r="198" spans="13:13" ht="15.75" customHeight="1" x14ac:dyDescent="0.25">
      <c r="M198" s="77"/>
    </row>
    <row r="199" spans="13:13" ht="15.75" customHeight="1" x14ac:dyDescent="0.25">
      <c r="M199" s="77"/>
    </row>
    <row r="200" spans="13:13" ht="15.75" customHeight="1" x14ac:dyDescent="0.25">
      <c r="M200" s="77"/>
    </row>
    <row r="201" spans="13:13" ht="15.75" customHeight="1" x14ac:dyDescent="0.25">
      <c r="M201" s="77"/>
    </row>
    <row r="202" spans="13:13" ht="15.75" customHeight="1" x14ac:dyDescent="0.25">
      <c r="M202" s="77"/>
    </row>
    <row r="203" spans="13:13" ht="15.75" customHeight="1" x14ac:dyDescent="0.25">
      <c r="M203" s="77"/>
    </row>
    <row r="204" spans="13:13" ht="15.75" customHeight="1" x14ac:dyDescent="0.25">
      <c r="M204" s="77"/>
    </row>
    <row r="205" spans="13:13" ht="15.75" customHeight="1" x14ac:dyDescent="0.25">
      <c r="M205" s="77"/>
    </row>
    <row r="206" spans="13:13" ht="15.75" customHeight="1" x14ac:dyDescent="0.25">
      <c r="M206" s="77"/>
    </row>
    <row r="207" spans="13:13" ht="15.75" customHeight="1" x14ac:dyDescent="0.25">
      <c r="M207" s="77"/>
    </row>
    <row r="208" spans="13:13" ht="15.75" customHeight="1" x14ac:dyDescent="0.25">
      <c r="M208" s="77"/>
    </row>
    <row r="209" spans="13:13" ht="15.75" customHeight="1" x14ac:dyDescent="0.25">
      <c r="M209" s="77"/>
    </row>
    <row r="210" spans="13:13" ht="15.75" customHeight="1" x14ac:dyDescent="0.25">
      <c r="M210" s="77"/>
    </row>
    <row r="211" spans="13:13" ht="15.75" customHeight="1" x14ac:dyDescent="0.25">
      <c r="M211" s="77"/>
    </row>
    <row r="212" spans="13:13" ht="15.75" customHeight="1" x14ac:dyDescent="0.25">
      <c r="M212" s="77"/>
    </row>
    <row r="213" spans="13:13" ht="15.75" customHeight="1" x14ac:dyDescent="0.25">
      <c r="M213" s="77"/>
    </row>
    <row r="214" spans="13:13" ht="15.75" customHeight="1" x14ac:dyDescent="0.25">
      <c r="M214" s="77"/>
    </row>
    <row r="215" spans="13:13" ht="15.75" customHeight="1" x14ac:dyDescent="0.25">
      <c r="M215" s="77"/>
    </row>
    <row r="216" spans="13:13" ht="15.75" customHeight="1" x14ac:dyDescent="0.25">
      <c r="M216" s="77"/>
    </row>
    <row r="217" spans="13:13" ht="15.75" customHeight="1" x14ac:dyDescent="0.25">
      <c r="M217" s="77"/>
    </row>
    <row r="218" spans="13:13" ht="15.75" customHeight="1" x14ac:dyDescent="0.25">
      <c r="M218" s="77"/>
    </row>
    <row r="219" spans="13:13" ht="15.75" customHeight="1" x14ac:dyDescent="0.25">
      <c r="M219" s="77"/>
    </row>
    <row r="220" spans="13:13" ht="15.75" customHeight="1" x14ac:dyDescent="0.25">
      <c r="M220" s="77"/>
    </row>
    <row r="221" spans="13:13" ht="15.75" customHeight="1" x14ac:dyDescent="0.25">
      <c r="M221" s="77"/>
    </row>
    <row r="222" spans="13:13" ht="15.75" customHeight="1" x14ac:dyDescent="0.25">
      <c r="M222" s="77"/>
    </row>
    <row r="223" spans="13:13" ht="15.75" customHeight="1" x14ac:dyDescent="0.25">
      <c r="M223" s="77"/>
    </row>
    <row r="224" spans="13:13" ht="15.75" customHeight="1" x14ac:dyDescent="0.25">
      <c r="M224" s="77"/>
    </row>
    <row r="225" spans="13:13" ht="15.75" customHeight="1" x14ac:dyDescent="0.25">
      <c r="M225" s="77"/>
    </row>
    <row r="226" spans="13:13" ht="15.75" customHeight="1" x14ac:dyDescent="0.25">
      <c r="M226" s="77"/>
    </row>
    <row r="227" spans="13:13" ht="15.75" customHeight="1" x14ac:dyDescent="0.25">
      <c r="M227" s="77"/>
    </row>
    <row r="228" spans="13:13" ht="15.75" customHeight="1" x14ac:dyDescent="0.25">
      <c r="M228" s="77"/>
    </row>
    <row r="229" spans="13:13" ht="15.75" customHeight="1" x14ac:dyDescent="0.25">
      <c r="M229" s="77"/>
    </row>
    <row r="230" spans="13:13" ht="15.75" customHeight="1" x14ac:dyDescent="0.25">
      <c r="M230" s="77"/>
    </row>
    <row r="231" spans="13:13" ht="15.75" customHeight="1" x14ac:dyDescent="0.25">
      <c r="M231" s="77"/>
    </row>
    <row r="232" spans="13:13" ht="15.75" customHeight="1" x14ac:dyDescent="0.25">
      <c r="M232" s="77"/>
    </row>
    <row r="233" spans="13:13" ht="15.75" customHeight="1" x14ac:dyDescent="0.25">
      <c r="M233" s="77"/>
    </row>
    <row r="234" spans="13:13" ht="15.75" customHeight="1" x14ac:dyDescent="0.25">
      <c r="M234" s="77"/>
    </row>
    <row r="235" spans="13:13" ht="15.75" customHeight="1" x14ac:dyDescent="0.25">
      <c r="M235" s="77"/>
    </row>
    <row r="236" spans="13:13" ht="15.75" customHeight="1" x14ac:dyDescent="0.25">
      <c r="M236" s="77"/>
    </row>
    <row r="237" spans="13:13" ht="15.75" customHeight="1" x14ac:dyDescent="0.25">
      <c r="M237" s="77"/>
    </row>
    <row r="238" spans="13:13" ht="15.75" customHeight="1" x14ac:dyDescent="0.25">
      <c r="M238" s="77"/>
    </row>
    <row r="239" spans="13:13" ht="15.75" customHeight="1" x14ac:dyDescent="0.25">
      <c r="M239" s="77"/>
    </row>
    <row r="240" spans="13:13" ht="15.75" customHeight="1" x14ac:dyDescent="0.25">
      <c r="M240" s="77"/>
    </row>
    <row r="241" spans="13:13" ht="15.75" customHeight="1" x14ac:dyDescent="0.25">
      <c r="M241" s="77"/>
    </row>
    <row r="242" spans="13:13" ht="15.75" customHeight="1" x14ac:dyDescent="0.25">
      <c r="M242" s="77"/>
    </row>
    <row r="243" spans="13:13" ht="15.75" customHeight="1" x14ac:dyDescent="0.25">
      <c r="M243" s="77"/>
    </row>
    <row r="244" spans="13:13" ht="15.75" customHeight="1" x14ac:dyDescent="0.25">
      <c r="M244" s="77"/>
    </row>
    <row r="245" spans="13:13" ht="15.75" customHeight="1" x14ac:dyDescent="0.25">
      <c r="M245" s="77"/>
    </row>
    <row r="246" spans="13:13" ht="15.75" customHeight="1" x14ac:dyDescent="0.25">
      <c r="M246" s="77"/>
    </row>
    <row r="247" spans="13:13" ht="15.75" customHeight="1" x14ac:dyDescent="0.25">
      <c r="M247" s="77"/>
    </row>
    <row r="248" spans="13:13" ht="15.75" customHeight="1" x14ac:dyDescent="0.25">
      <c r="M248" s="77"/>
    </row>
    <row r="249" spans="13:13" ht="15.75" customHeight="1" x14ac:dyDescent="0.25">
      <c r="M249" s="77"/>
    </row>
    <row r="250" spans="13:13" ht="15.75" customHeight="1" x14ac:dyDescent="0.25">
      <c r="M250" s="77"/>
    </row>
    <row r="251" spans="13:13" ht="15.75" customHeight="1" x14ac:dyDescent="0.25">
      <c r="M251" s="77"/>
    </row>
    <row r="252" spans="13:13" ht="15.75" customHeight="1" x14ac:dyDescent="0.25">
      <c r="M252" s="77"/>
    </row>
    <row r="253" spans="13:13" ht="15.75" customHeight="1" x14ac:dyDescent="0.25">
      <c r="M253" s="77"/>
    </row>
    <row r="254" spans="13:13" ht="15.75" customHeight="1" x14ac:dyDescent="0.25">
      <c r="M254" s="77"/>
    </row>
    <row r="255" spans="13:13" ht="15.75" customHeight="1" x14ac:dyDescent="0.25">
      <c r="M255" s="77"/>
    </row>
    <row r="256" spans="13:13" ht="15.75" customHeight="1" x14ac:dyDescent="0.25">
      <c r="M256" s="77"/>
    </row>
    <row r="257" spans="13:13" ht="15.75" customHeight="1" x14ac:dyDescent="0.25">
      <c r="M257" s="77"/>
    </row>
    <row r="258" spans="13:13" ht="15.75" customHeight="1" x14ac:dyDescent="0.25">
      <c r="M258" s="77"/>
    </row>
    <row r="259" spans="13:13" ht="15.75" customHeight="1" x14ac:dyDescent="0.25">
      <c r="M259" s="77"/>
    </row>
    <row r="260" spans="13:13" ht="15.75" customHeight="1" x14ac:dyDescent="0.25">
      <c r="M260" s="77"/>
    </row>
    <row r="261" spans="13:13" ht="15.75" customHeight="1" x14ac:dyDescent="0.25">
      <c r="M261" s="77"/>
    </row>
    <row r="262" spans="13:13" ht="15.75" customHeight="1" x14ac:dyDescent="0.25">
      <c r="M262" s="77"/>
    </row>
    <row r="263" spans="13:13" ht="15.75" customHeight="1" x14ac:dyDescent="0.25">
      <c r="M263" s="77"/>
    </row>
    <row r="264" spans="13:13" ht="15.75" customHeight="1" x14ac:dyDescent="0.25">
      <c r="M264" s="77"/>
    </row>
    <row r="265" spans="13:13" ht="15.75" customHeight="1" x14ac:dyDescent="0.25">
      <c r="M265" s="77"/>
    </row>
    <row r="266" spans="13:13" ht="15.75" customHeight="1" x14ac:dyDescent="0.25">
      <c r="M266" s="77"/>
    </row>
    <row r="267" spans="13:13" ht="15.75" customHeight="1" x14ac:dyDescent="0.25">
      <c r="M267" s="77"/>
    </row>
    <row r="268" spans="13:13" ht="15.75" customHeight="1" x14ac:dyDescent="0.25">
      <c r="M268" s="77"/>
    </row>
    <row r="269" spans="13:13" ht="15.75" customHeight="1" x14ac:dyDescent="0.25">
      <c r="M269" s="77"/>
    </row>
    <row r="270" spans="13:13" ht="15.75" customHeight="1" x14ac:dyDescent="0.25">
      <c r="M270" s="77"/>
    </row>
    <row r="271" spans="13:13" ht="15.75" customHeight="1" x14ac:dyDescent="0.25">
      <c r="M271" s="77"/>
    </row>
    <row r="272" spans="13:13" ht="15.75" customHeight="1" x14ac:dyDescent="0.25">
      <c r="M272" s="77"/>
    </row>
    <row r="273" spans="13:13" ht="15.75" customHeight="1" x14ac:dyDescent="0.25">
      <c r="M273" s="77"/>
    </row>
    <row r="274" spans="13:13" ht="15.75" customHeight="1" x14ac:dyDescent="0.25">
      <c r="M274" s="77"/>
    </row>
    <row r="275" spans="13:13" ht="15.75" customHeight="1" x14ac:dyDescent="0.25">
      <c r="M275" s="77"/>
    </row>
    <row r="276" spans="13:13" ht="15.75" customHeight="1" x14ac:dyDescent="0.25">
      <c r="M276" s="77"/>
    </row>
    <row r="277" spans="13:13" ht="15.75" customHeight="1" x14ac:dyDescent="0.25">
      <c r="M277" s="77"/>
    </row>
    <row r="278" spans="13:13" ht="15.75" customHeight="1" x14ac:dyDescent="0.25">
      <c r="M278" s="77"/>
    </row>
    <row r="279" spans="13:13" ht="15.75" customHeight="1" x14ac:dyDescent="0.25">
      <c r="M279" s="77"/>
    </row>
    <row r="280" spans="13:13" ht="15.75" customHeight="1" x14ac:dyDescent="0.25">
      <c r="M280" s="77"/>
    </row>
    <row r="281" spans="13:13" ht="15.75" customHeight="1" x14ac:dyDescent="0.25">
      <c r="M281" s="77"/>
    </row>
    <row r="282" spans="13:13" ht="15.75" customHeight="1" x14ac:dyDescent="0.25">
      <c r="M282" s="77"/>
    </row>
    <row r="283" spans="13:13" ht="15.75" customHeight="1" x14ac:dyDescent="0.25">
      <c r="M283" s="77"/>
    </row>
    <row r="284" spans="13:13" ht="15.75" customHeight="1" x14ac:dyDescent="0.25">
      <c r="M284" s="77"/>
    </row>
    <row r="285" spans="13:13" ht="15.75" customHeight="1" x14ac:dyDescent="0.25">
      <c r="M285" s="77"/>
    </row>
    <row r="286" spans="13:13" ht="15.75" customHeight="1" x14ac:dyDescent="0.25">
      <c r="M286" s="77"/>
    </row>
    <row r="287" spans="13:13" ht="15.75" customHeight="1" x14ac:dyDescent="0.25">
      <c r="M287" s="77"/>
    </row>
    <row r="288" spans="13:13" ht="15.75" customHeight="1" x14ac:dyDescent="0.25">
      <c r="M288" s="77"/>
    </row>
    <row r="289" spans="13:13" ht="15.75" customHeight="1" x14ac:dyDescent="0.25">
      <c r="M289" s="77"/>
    </row>
    <row r="290" spans="13:13" ht="15.75" customHeight="1" x14ac:dyDescent="0.25">
      <c r="M290" s="77"/>
    </row>
    <row r="291" spans="13:13" ht="15.75" customHeight="1" x14ac:dyDescent="0.25">
      <c r="M291" s="77"/>
    </row>
    <row r="292" spans="13:13" ht="15.75" customHeight="1" x14ac:dyDescent="0.25">
      <c r="M292" s="77"/>
    </row>
    <row r="293" spans="13:13" ht="15.75" customHeight="1" x14ac:dyDescent="0.25">
      <c r="M293" s="77"/>
    </row>
    <row r="294" spans="13:13" ht="15.75" customHeight="1" x14ac:dyDescent="0.25">
      <c r="M294" s="77"/>
    </row>
    <row r="295" spans="13:13" ht="15.75" customHeight="1" x14ac:dyDescent="0.25">
      <c r="M295" s="77"/>
    </row>
    <row r="296" spans="13:13" ht="15.75" customHeight="1" x14ac:dyDescent="0.25">
      <c r="M296" s="77"/>
    </row>
    <row r="297" spans="13:13" ht="15.75" customHeight="1" x14ac:dyDescent="0.25">
      <c r="M297" s="77"/>
    </row>
    <row r="298" spans="13:13" ht="15.75" customHeight="1" x14ac:dyDescent="0.25">
      <c r="M298" s="77"/>
    </row>
    <row r="299" spans="13:13" ht="15.75" customHeight="1" x14ac:dyDescent="0.25">
      <c r="M299" s="77"/>
    </row>
    <row r="300" spans="13:13" ht="15.75" customHeight="1" x14ac:dyDescent="0.25">
      <c r="M300" s="77"/>
    </row>
    <row r="301" spans="13:13" ht="15.75" customHeight="1" x14ac:dyDescent="0.25">
      <c r="M301" s="77"/>
    </row>
    <row r="302" spans="13:13" ht="15.75" customHeight="1" x14ac:dyDescent="0.25">
      <c r="M302" s="77"/>
    </row>
    <row r="303" spans="13:13" ht="15.75" customHeight="1" x14ac:dyDescent="0.25">
      <c r="M303" s="77"/>
    </row>
    <row r="304" spans="13:13" ht="15.75" customHeight="1" x14ac:dyDescent="0.25">
      <c r="M304" s="77"/>
    </row>
    <row r="305" spans="13:13" ht="15.75" customHeight="1" x14ac:dyDescent="0.25">
      <c r="M305" s="77"/>
    </row>
    <row r="306" spans="13:13" ht="15.75" customHeight="1" x14ac:dyDescent="0.25">
      <c r="M306" s="77"/>
    </row>
    <row r="307" spans="13:13" ht="15.75" customHeight="1" x14ac:dyDescent="0.25">
      <c r="M307" s="77"/>
    </row>
    <row r="308" spans="13:13" ht="15.75" customHeight="1" x14ac:dyDescent="0.25">
      <c r="M308" s="77"/>
    </row>
    <row r="309" spans="13:13" ht="15.75" customHeight="1" x14ac:dyDescent="0.25">
      <c r="M309" s="77"/>
    </row>
    <row r="310" spans="13:13" ht="15.75" customHeight="1" x14ac:dyDescent="0.25">
      <c r="M310" s="77"/>
    </row>
    <row r="311" spans="13:13" ht="15.75" customHeight="1" x14ac:dyDescent="0.25">
      <c r="M311" s="77"/>
    </row>
    <row r="312" spans="13:13" ht="15.75" customHeight="1" x14ac:dyDescent="0.25">
      <c r="M312" s="77"/>
    </row>
    <row r="313" spans="13:13" ht="15.75" customHeight="1" x14ac:dyDescent="0.25">
      <c r="M313" s="77"/>
    </row>
    <row r="314" spans="13:13" ht="15.75" customHeight="1" x14ac:dyDescent="0.25">
      <c r="M314" s="77"/>
    </row>
    <row r="315" spans="13:13" ht="15.75" customHeight="1" x14ac:dyDescent="0.25">
      <c r="M315" s="77"/>
    </row>
    <row r="316" spans="13:13" ht="15.75" customHeight="1" x14ac:dyDescent="0.25">
      <c r="M316" s="77"/>
    </row>
    <row r="317" spans="13:13" ht="15.75" customHeight="1" x14ac:dyDescent="0.25">
      <c r="M317" s="77"/>
    </row>
    <row r="318" spans="13:13" ht="15.75" customHeight="1" x14ac:dyDescent="0.25">
      <c r="M318" s="77"/>
    </row>
    <row r="319" spans="13:13" ht="15.75" customHeight="1" x14ac:dyDescent="0.25">
      <c r="M319" s="77"/>
    </row>
    <row r="320" spans="13:13" ht="15.75" customHeight="1" x14ac:dyDescent="0.25">
      <c r="M320" s="77"/>
    </row>
    <row r="321" spans="13:13" ht="15.75" customHeight="1" x14ac:dyDescent="0.25">
      <c r="M321" s="77"/>
    </row>
    <row r="322" spans="13:13" ht="15.75" customHeight="1" x14ac:dyDescent="0.25">
      <c r="M322" s="77"/>
    </row>
    <row r="323" spans="13:13" ht="15.75" customHeight="1" x14ac:dyDescent="0.25">
      <c r="M323" s="77"/>
    </row>
    <row r="324" spans="13:13" ht="15.75" customHeight="1" x14ac:dyDescent="0.25">
      <c r="M324" s="77"/>
    </row>
    <row r="325" spans="13:13" ht="15.75" customHeight="1" x14ac:dyDescent="0.25">
      <c r="M325" s="77"/>
    </row>
    <row r="326" spans="13:13" ht="15.75" customHeight="1" x14ac:dyDescent="0.25">
      <c r="M326" s="77"/>
    </row>
    <row r="327" spans="13:13" ht="15.75" customHeight="1" x14ac:dyDescent="0.25">
      <c r="M327" s="77"/>
    </row>
    <row r="328" spans="13:13" ht="15.75" customHeight="1" x14ac:dyDescent="0.25">
      <c r="M328" s="77"/>
    </row>
    <row r="329" spans="13:13" ht="15.75" customHeight="1" x14ac:dyDescent="0.25">
      <c r="M329" s="77"/>
    </row>
    <row r="330" spans="13:13" ht="15.75" customHeight="1" x14ac:dyDescent="0.25">
      <c r="M330" s="77"/>
    </row>
    <row r="331" spans="13:13" ht="15.75" customHeight="1" x14ac:dyDescent="0.25">
      <c r="M331" s="77"/>
    </row>
    <row r="332" spans="13:13" ht="15.75" customHeight="1" x14ac:dyDescent="0.25">
      <c r="M332" s="77"/>
    </row>
    <row r="333" spans="13:13" ht="15.75" customHeight="1" x14ac:dyDescent="0.25">
      <c r="M333" s="77"/>
    </row>
    <row r="334" spans="13:13" ht="15.75" customHeight="1" x14ac:dyDescent="0.25">
      <c r="M334" s="77"/>
    </row>
    <row r="335" spans="13:13" ht="15.75" customHeight="1" x14ac:dyDescent="0.25">
      <c r="M335" s="77"/>
    </row>
    <row r="336" spans="13:13" ht="15.75" customHeight="1" x14ac:dyDescent="0.25">
      <c r="M336" s="77"/>
    </row>
    <row r="337" spans="13:13" ht="15.75" customHeight="1" x14ac:dyDescent="0.25">
      <c r="M337" s="77"/>
    </row>
    <row r="338" spans="13:13" ht="15.75" customHeight="1" x14ac:dyDescent="0.25">
      <c r="M338" s="77"/>
    </row>
    <row r="339" spans="13:13" ht="15.75" customHeight="1" x14ac:dyDescent="0.25">
      <c r="M339" s="77"/>
    </row>
    <row r="340" spans="13:13" ht="15.75" customHeight="1" x14ac:dyDescent="0.25">
      <c r="M340" s="77"/>
    </row>
    <row r="341" spans="13:13" ht="15.75" customHeight="1" x14ac:dyDescent="0.25">
      <c r="M341" s="77"/>
    </row>
    <row r="342" spans="13:13" ht="15.75" customHeight="1" x14ac:dyDescent="0.25">
      <c r="M342" s="77"/>
    </row>
    <row r="343" spans="13:13" ht="15.75" customHeight="1" x14ac:dyDescent="0.25">
      <c r="M343" s="77"/>
    </row>
    <row r="344" spans="13:13" ht="15.75" customHeight="1" x14ac:dyDescent="0.25">
      <c r="M344" s="77"/>
    </row>
    <row r="345" spans="13:13" ht="15.75" customHeight="1" x14ac:dyDescent="0.25">
      <c r="M345" s="77"/>
    </row>
    <row r="346" spans="13:13" ht="15.75" customHeight="1" x14ac:dyDescent="0.25">
      <c r="M346" s="77"/>
    </row>
    <row r="347" spans="13:13" ht="15.75" customHeight="1" x14ac:dyDescent="0.25">
      <c r="M347" s="77"/>
    </row>
    <row r="348" spans="13:13" ht="15.75" customHeight="1" x14ac:dyDescent="0.25">
      <c r="M348" s="77"/>
    </row>
    <row r="349" spans="13:13" ht="15.75" customHeight="1" x14ac:dyDescent="0.25">
      <c r="M349" s="77"/>
    </row>
    <row r="350" spans="13:13" ht="15.75" customHeight="1" x14ac:dyDescent="0.25">
      <c r="M350" s="77"/>
    </row>
    <row r="351" spans="13:13" ht="15.75" customHeight="1" x14ac:dyDescent="0.25">
      <c r="M351" s="77"/>
    </row>
    <row r="352" spans="13:13" ht="15.75" customHeight="1" x14ac:dyDescent="0.25">
      <c r="M352" s="77"/>
    </row>
    <row r="353" spans="13:13" ht="15.75" customHeight="1" x14ac:dyDescent="0.25">
      <c r="M353" s="77"/>
    </row>
    <row r="354" spans="13:13" ht="15.75" customHeight="1" x14ac:dyDescent="0.25">
      <c r="M354" s="77"/>
    </row>
    <row r="355" spans="13:13" ht="15.75" customHeight="1" x14ac:dyDescent="0.25">
      <c r="M355" s="77"/>
    </row>
    <row r="356" spans="13:13" ht="15.75" customHeight="1" x14ac:dyDescent="0.25">
      <c r="M356" s="77"/>
    </row>
    <row r="357" spans="13:13" ht="15.75" customHeight="1" x14ac:dyDescent="0.25">
      <c r="M357" s="77"/>
    </row>
    <row r="358" spans="13:13" ht="15.75" customHeight="1" x14ac:dyDescent="0.25">
      <c r="M358" s="77"/>
    </row>
    <row r="359" spans="13:13" ht="15.75" customHeight="1" x14ac:dyDescent="0.25">
      <c r="M359" s="77"/>
    </row>
    <row r="360" spans="13:13" ht="15.75" customHeight="1" x14ac:dyDescent="0.25">
      <c r="M360" s="77"/>
    </row>
    <row r="361" spans="13:13" ht="15.75" customHeight="1" x14ac:dyDescent="0.25">
      <c r="M361" s="77"/>
    </row>
    <row r="362" spans="13:13" ht="15.75" customHeight="1" x14ac:dyDescent="0.25">
      <c r="M362" s="77"/>
    </row>
    <row r="363" spans="13:13" ht="15.75" customHeight="1" x14ac:dyDescent="0.25">
      <c r="M363" s="77"/>
    </row>
    <row r="364" spans="13:13" ht="15.75" customHeight="1" x14ac:dyDescent="0.25">
      <c r="M364" s="77"/>
    </row>
    <row r="365" spans="13:13" ht="15.75" customHeight="1" x14ac:dyDescent="0.25">
      <c r="M365" s="77"/>
    </row>
    <row r="366" spans="13:13" ht="15.75" customHeight="1" x14ac:dyDescent="0.25">
      <c r="M366" s="77"/>
    </row>
    <row r="367" spans="13:13" ht="15.75" customHeight="1" x14ac:dyDescent="0.25">
      <c r="M367" s="77"/>
    </row>
    <row r="368" spans="13:13" ht="15.75" customHeight="1" x14ac:dyDescent="0.25">
      <c r="M368" s="77"/>
    </row>
    <row r="369" spans="13:13" ht="15.75" customHeight="1" x14ac:dyDescent="0.25">
      <c r="M369" s="77"/>
    </row>
    <row r="370" spans="13:13" ht="15.75" customHeight="1" x14ac:dyDescent="0.25">
      <c r="M370" s="77"/>
    </row>
    <row r="371" spans="13:13" ht="15.75" customHeight="1" x14ac:dyDescent="0.25">
      <c r="M371" s="77"/>
    </row>
    <row r="372" spans="13:13" ht="15.75" customHeight="1" x14ac:dyDescent="0.25">
      <c r="M372" s="77"/>
    </row>
    <row r="373" spans="13:13" ht="15.75" customHeight="1" x14ac:dyDescent="0.25">
      <c r="M373" s="77"/>
    </row>
    <row r="374" spans="13:13" ht="15.75" customHeight="1" x14ac:dyDescent="0.25">
      <c r="M374" s="77"/>
    </row>
    <row r="375" spans="13:13" ht="15.75" customHeight="1" x14ac:dyDescent="0.25">
      <c r="M375" s="77"/>
    </row>
    <row r="376" spans="13:13" ht="15.75" customHeight="1" x14ac:dyDescent="0.25">
      <c r="M376" s="77"/>
    </row>
    <row r="377" spans="13:13" ht="15.75" customHeight="1" x14ac:dyDescent="0.25">
      <c r="M377" s="77"/>
    </row>
    <row r="378" spans="13:13" ht="15.75" customHeight="1" x14ac:dyDescent="0.25">
      <c r="M378" s="77"/>
    </row>
    <row r="379" spans="13:13" ht="15.75" customHeight="1" x14ac:dyDescent="0.25">
      <c r="M379" s="77"/>
    </row>
    <row r="380" spans="13:13" ht="15.75" customHeight="1" x14ac:dyDescent="0.25">
      <c r="M380" s="77"/>
    </row>
    <row r="381" spans="13:13" ht="15.75" customHeight="1" x14ac:dyDescent="0.25">
      <c r="M381" s="77"/>
    </row>
    <row r="382" spans="13:13" ht="15.75" customHeight="1" x14ac:dyDescent="0.25">
      <c r="M382" s="77"/>
    </row>
    <row r="383" spans="13:13" ht="15.75" customHeight="1" x14ac:dyDescent="0.25">
      <c r="M383" s="77"/>
    </row>
    <row r="384" spans="13:13" ht="15.75" customHeight="1" x14ac:dyDescent="0.25">
      <c r="M384" s="77"/>
    </row>
    <row r="385" spans="13:13" ht="15.75" customHeight="1" x14ac:dyDescent="0.25">
      <c r="M385" s="77"/>
    </row>
    <row r="386" spans="13:13" ht="15.75" customHeight="1" x14ac:dyDescent="0.25">
      <c r="M386" s="77"/>
    </row>
    <row r="387" spans="13:13" ht="15.75" customHeight="1" x14ac:dyDescent="0.25">
      <c r="M387" s="77"/>
    </row>
    <row r="388" spans="13:13" ht="15.75" customHeight="1" x14ac:dyDescent="0.25">
      <c r="M388" s="77"/>
    </row>
    <row r="389" spans="13:13" ht="15.75" customHeight="1" x14ac:dyDescent="0.25">
      <c r="M389" s="77"/>
    </row>
    <row r="390" spans="13:13" ht="15.75" customHeight="1" x14ac:dyDescent="0.25">
      <c r="M390" s="77"/>
    </row>
    <row r="391" spans="13:13" ht="15.75" customHeight="1" x14ac:dyDescent="0.25">
      <c r="M391" s="77"/>
    </row>
    <row r="392" spans="13:13" ht="15.75" customHeight="1" x14ac:dyDescent="0.25">
      <c r="M392" s="77"/>
    </row>
    <row r="393" spans="13:13" ht="15.75" customHeight="1" x14ac:dyDescent="0.25">
      <c r="M393" s="77"/>
    </row>
    <row r="394" spans="13:13" ht="15.75" customHeight="1" x14ac:dyDescent="0.25">
      <c r="M394" s="77"/>
    </row>
    <row r="395" spans="13:13" ht="15.75" customHeight="1" x14ac:dyDescent="0.25">
      <c r="M395" s="77"/>
    </row>
    <row r="396" spans="13:13" ht="15.75" customHeight="1" x14ac:dyDescent="0.25">
      <c r="M396" s="77"/>
    </row>
    <row r="397" spans="13:13" ht="15.75" customHeight="1" x14ac:dyDescent="0.25">
      <c r="M397" s="77"/>
    </row>
    <row r="398" spans="13:13" ht="15.75" customHeight="1" x14ac:dyDescent="0.25">
      <c r="M398" s="77"/>
    </row>
    <row r="399" spans="13:13" ht="15.75" customHeight="1" x14ac:dyDescent="0.25">
      <c r="M399" s="77"/>
    </row>
    <row r="400" spans="13:13" ht="15.75" customHeight="1" x14ac:dyDescent="0.25">
      <c r="M400" s="77"/>
    </row>
    <row r="401" spans="13:13" ht="15.75" customHeight="1" x14ac:dyDescent="0.25">
      <c r="M401" s="77"/>
    </row>
    <row r="402" spans="13:13" ht="15.75" customHeight="1" x14ac:dyDescent="0.25">
      <c r="M402" s="77"/>
    </row>
    <row r="403" spans="13:13" ht="15.75" customHeight="1" x14ac:dyDescent="0.25">
      <c r="M403" s="77"/>
    </row>
    <row r="404" spans="13:13" ht="15.75" customHeight="1" x14ac:dyDescent="0.25">
      <c r="M404" s="77"/>
    </row>
    <row r="405" spans="13:13" ht="15.75" customHeight="1" x14ac:dyDescent="0.25">
      <c r="M405" s="77"/>
    </row>
    <row r="406" spans="13:13" ht="15.75" customHeight="1" x14ac:dyDescent="0.25">
      <c r="M406" s="77"/>
    </row>
    <row r="407" spans="13:13" ht="15.75" customHeight="1" x14ac:dyDescent="0.25">
      <c r="M407" s="77"/>
    </row>
    <row r="408" spans="13:13" ht="15.75" customHeight="1" x14ac:dyDescent="0.25">
      <c r="M408" s="77"/>
    </row>
    <row r="409" spans="13:13" ht="15.75" customHeight="1" x14ac:dyDescent="0.25">
      <c r="M409" s="77"/>
    </row>
    <row r="410" spans="13:13" ht="15.75" customHeight="1" x14ac:dyDescent="0.25">
      <c r="M410" s="77"/>
    </row>
    <row r="411" spans="13:13" ht="15.75" customHeight="1" x14ac:dyDescent="0.25">
      <c r="M411" s="77"/>
    </row>
    <row r="412" spans="13:13" ht="15.75" customHeight="1" x14ac:dyDescent="0.25">
      <c r="M412" s="77"/>
    </row>
    <row r="413" spans="13:13" ht="15.75" customHeight="1" x14ac:dyDescent="0.25">
      <c r="M413" s="77"/>
    </row>
    <row r="414" spans="13:13" ht="15.75" customHeight="1" x14ac:dyDescent="0.25">
      <c r="M414" s="77"/>
    </row>
    <row r="415" spans="13:13" ht="15.75" customHeight="1" x14ac:dyDescent="0.25">
      <c r="M415" s="77"/>
    </row>
    <row r="416" spans="13:13" ht="15.75" customHeight="1" x14ac:dyDescent="0.25">
      <c r="M416" s="77"/>
    </row>
    <row r="417" spans="13:13" ht="15.75" customHeight="1" x14ac:dyDescent="0.25">
      <c r="M417" s="77"/>
    </row>
    <row r="418" spans="13:13" ht="15.75" customHeight="1" x14ac:dyDescent="0.25">
      <c r="M418" s="77"/>
    </row>
    <row r="419" spans="13:13" ht="15.75" customHeight="1" x14ac:dyDescent="0.25">
      <c r="M419" s="77"/>
    </row>
    <row r="420" spans="13:13" ht="15.75" customHeight="1" x14ac:dyDescent="0.25">
      <c r="M420" s="77"/>
    </row>
    <row r="421" spans="13:13" ht="15.75" customHeight="1" x14ac:dyDescent="0.25">
      <c r="M421" s="77"/>
    </row>
    <row r="422" spans="13:13" ht="15.75" customHeight="1" x14ac:dyDescent="0.25">
      <c r="M422" s="77"/>
    </row>
    <row r="423" spans="13:13" ht="15.75" customHeight="1" x14ac:dyDescent="0.25">
      <c r="M423" s="77"/>
    </row>
    <row r="424" spans="13:13" ht="15.75" customHeight="1" x14ac:dyDescent="0.25">
      <c r="M424" s="77"/>
    </row>
    <row r="425" spans="13:13" ht="15.75" customHeight="1" x14ac:dyDescent="0.25">
      <c r="M425" s="77"/>
    </row>
    <row r="426" spans="13:13" ht="15.75" customHeight="1" x14ac:dyDescent="0.25">
      <c r="M426" s="77"/>
    </row>
    <row r="427" spans="13:13" ht="15.75" customHeight="1" x14ac:dyDescent="0.25">
      <c r="M427" s="77"/>
    </row>
    <row r="428" spans="13:13" ht="15.75" customHeight="1" x14ac:dyDescent="0.25">
      <c r="M428" s="77"/>
    </row>
    <row r="429" spans="13:13" ht="15.75" customHeight="1" x14ac:dyDescent="0.25">
      <c r="M429" s="77"/>
    </row>
    <row r="430" spans="13:13" ht="15.75" customHeight="1" x14ac:dyDescent="0.25">
      <c r="M430" s="77"/>
    </row>
    <row r="431" spans="13:13" ht="15.75" customHeight="1" x14ac:dyDescent="0.25">
      <c r="M431" s="77"/>
    </row>
    <row r="432" spans="13:13" ht="15.75" customHeight="1" x14ac:dyDescent="0.25">
      <c r="M432" s="77"/>
    </row>
    <row r="433" spans="13:13" ht="15.75" customHeight="1" x14ac:dyDescent="0.25">
      <c r="M433" s="77"/>
    </row>
    <row r="434" spans="13:13" ht="15.75" customHeight="1" x14ac:dyDescent="0.25">
      <c r="M434" s="77"/>
    </row>
    <row r="435" spans="13:13" ht="15.75" customHeight="1" x14ac:dyDescent="0.25">
      <c r="M435" s="77"/>
    </row>
    <row r="436" spans="13:13" ht="15.75" customHeight="1" x14ac:dyDescent="0.25">
      <c r="M436" s="77"/>
    </row>
    <row r="437" spans="13:13" ht="15.75" customHeight="1" x14ac:dyDescent="0.25">
      <c r="M437" s="77"/>
    </row>
    <row r="438" spans="13:13" ht="15.75" customHeight="1" x14ac:dyDescent="0.25">
      <c r="M438" s="77"/>
    </row>
    <row r="439" spans="13:13" ht="15.75" customHeight="1" x14ac:dyDescent="0.25">
      <c r="M439" s="77"/>
    </row>
    <row r="440" spans="13:13" ht="15.75" customHeight="1" x14ac:dyDescent="0.25">
      <c r="M440" s="77"/>
    </row>
    <row r="441" spans="13:13" ht="15.75" customHeight="1" x14ac:dyDescent="0.25">
      <c r="M441" s="77"/>
    </row>
    <row r="442" spans="13:13" ht="15.75" customHeight="1" x14ac:dyDescent="0.25">
      <c r="M442" s="77"/>
    </row>
    <row r="443" spans="13:13" ht="15.75" customHeight="1" x14ac:dyDescent="0.25">
      <c r="M443" s="77"/>
    </row>
    <row r="444" spans="13:13" ht="15.75" customHeight="1" x14ac:dyDescent="0.25">
      <c r="M444" s="77"/>
    </row>
    <row r="445" spans="13:13" ht="15.75" customHeight="1" x14ac:dyDescent="0.25">
      <c r="M445" s="77"/>
    </row>
    <row r="446" spans="13:13" ht="15.75" customHeight="1" x14ac:dyDescent="0.25">
      <c r="M446" s="77"/>
    </row>
    <row r="447" spans="13:13" ht="15.75" customHeight="1" x14ac:dyDescent="0.25">
      <c r="M447" s="77"/>
    </row>
    <row r="448" spans="13:13" ht="15.75" customHeight="1" x14ac:dyDescent="0.25">
      <c r="M448" s="77"/>
    </row>
    <row r="449" spans="13:13" ht="15.75" customHeight="1" x14ac:dyDescent="0.25">
      <c r="M449" s="77"/>
    </row>
    <row r="450" spans="13:13" ht="15.75" customHeight="1" x14ac:dyDescent="0.25">
      <c r="M450" s="77"/>
    </row>
    <row r="451" spans="13:13" ht="15.75" customHeight="1" x14ac:dyDescent="0.25">
      <c r="M451" s="77"/>
    </row>
    <row r="452" spans="13:13" ht="15.75" customHeight="1" x14ac:dyDescent="0.25">
      <c r="M452" s="77"/>
    </row>
    <row r="453" spans="13:13" ht="15.75" customHeight="1" x14ac:dyDescent="0.25">
      <c r="M453" s="77"/>
    </row>
    <row r="454" spans="13:13" ht="15.75" customHeight="1" x14ac:dyDescent="0.25">
      <c r="M454" s="77"/>
    </row>
    <row r="455" spans="13:13" ht="15.75" customHeight="1" x14ac:dyDescent="0.25">
      <c r="M455" s="77"/>
    </row>
    <row r="456" spans="13:13" ht="15.75" customHeight="1" x14ac:dyDescent="0.25">
      <c r="M456" s="77"/>
    </row>
    <row r="457" spans="13:13" ht="15.75" customHeight="1" x14ac:dyDescent="0.25">
      <c r="M457" s="77"/>
    </row>
    <row r="458" spans="13:13" ht="15.75" customHeight="1" x14ac:dyDescent="0.25">
      <c r="M458" s="77"/>
    </row>
    <row r="459" spans="13:13" ht="15.75" customHeight="1" x14ac:dyDescent="0.25">
      <c r="M459" s="77"/>
    </row>
    <row r="460" spans="13:13" ht="15.75" customHeight="1" x14ac:dyDescent="0.25">
      <c r="M460" s="77"/>
    </row>
    <row r="461" spans="13:13" ht="15.75" customHeight="1" x14ac:dyDescent="0.25">
      <c r="M461" s="77"/>
    </row>
    <row r="462" spans="13:13" ht="15.75" customHeight="1" x14ac:dyDescent="0.25">
      <c r="M462" s="77"/>
    </row>
    <row r="463" spans="13:13" ht="15.75" customHeight="1" x14ac:dyDescent="0.25">
      <c r="M463" s="77"/>
    </row>
    <row r="464" spans="13:13" ht="15.75" customHeight="1" x14ac:dyDescent="0.25">
      <c r="M464" s="77"/>
    </row>
    <row r="465" spans="13:13" ht="15.75" customHeight="1" x14ac:dyDescent="0.25">
      <c r="M465" s="77"/>
    </row>
    <row r="466" spans="13:13" ht="15.75" customHeight="1" x14ac:dyDescent="0.25">
      <c r="M466" s="77"/>
    </row>
    <row r="467" spans="13:13" ht="15.75" customHeight="1" x14ac:dyDescent="0.25">
      <c r="M467" s="77"/>
    </row>
    <row r="468" spans="13:13" ht="15.75" customHeight="1" x14ac:dyDescent="0.25">
      <c r="M468" s="77"/>
    </row>
    <row r="469" spans="13:13" ht="15.75" customHeight="1" x14ac:dyDescent="0.25">
      <c r="M469" s="77"/>
    </row>
    <row r="470" spans="13:13" ht="15.75" customHeight="1" x14ac:dyDescent="0.25">
      <c r="M470" s="77"/>
    </row>
    <row r="471" spans="13:13" ht="15.75" customHeight="1" x14ac:dyDescent="0.25">
      <c r="M471" s="77"/>
    </row>
    <row r="472" spans="13:13" ht="15.75" customHeight="1" x14ac:dyDescent="0.25">
      <c r="M472" s="77"/>
    </row>
    <row r="473" spans="13:13" ht="15.75" customHeight="1" x14ac:dyDescent="0.25">
      <c r="M473" s="77"/>
    </row>
    <row r="474" spans="13:13" ht="15.75" customHeight="1" x14ac:dyDescent="0.25">
      <c r="M474" s="77"/>
    </row>
    <row r="475" spans="13:13" ht="15.75" customHeight="1" x14ac:dyDescent="0.25">
      <c r="M475" s="77"/>
    </row>
    <row r="476" spans="13:13" ht="15.75" customHeight="1" x14ac:dyDescent="0.25">
      <c r="M476" s="77"/>
    </row>
    <row r="477" spans="13:13" ht="15.75" customHeight="1" x14ac:dyDescent="0.25">
      <c r="M477" s="77"/>
    </row>
    <row r="478" spans="13:13" ht="15.75" customHeight="1" x14ac:dyDescent="0.25">
      <c r="M478" s="77"/>
    </row>
    <row r="479" spans="13:13" ht="15.75" customHeight="1" x14ac:dyDescent="0.25">
      <c r="M479" s="77"/>
    </row>
    <row r="480" spans="13:13" ht="15.75" customHeight="1" x14ac:dyDescent="0.25">
      <c r="M480" s="77"/>
    </row>
    <row r="481" spans="13:13" ht="15.75" customHeight="1" x14ac:dyDescent="0.25">
      <c r="M481" s="77"/>
    </row>
    <row r="482" spans="13:13" ht="15.75" customHeight="1" x14ac:dyDescent="0.25">
      <c r="M482" s="77"/>
    </row>
    <row r="483" spans="13:13" ht="15.75" customHeight="1" x14ac:dyDescent="0.25">
      <c r="M483" s="77"/>
    </row>
    <row r="484" spans="13:13" ht="15.75" customHeight="1" x14ac:dyDescent="0.25">
      <c r="M484" s="77"/>
    </row>
    <row r="485" spans="13:13" ht="15.75" customHeight="1" x14ac:dyDescent="0.25">
      <c r="M485" s="77"/>
    </row>
    <row r="486" spans="13:13" ht="15.75" customHeight="1" x14ac:dyDescent="0.25">
      <c r="M486" s="77"/>
    </row>
    <row r="487" spans="13:13" ht="15.75" customHeight="1" x14ac:dyDescent="0.25">
      <c r="M487" s="77"/>
    </row>
    <row r="488" spans="13:13" ht="15.75" customHeight="1" x14ac:dyDescent="0.25">
      <c r="M488" s="77"/>
    </row>
    <row r="489" spans="13:13" ht="15.75" customHeight="1" x14ac:dyDescent="0.25">
      <c r="M489" s="77"/>
    </row>
    <row r="490" spans="13:13" ht="15.75" customHeight="1" x14ac:dyDescent="0.25">
      <c r="M490" s="77"/>
    </row>
    <row r="491" spans="13:13" ht="15.75" customHeight="1" x14ac:dyDescent="0.25">
      <c r="M491" s="77"/>
    </row>
    <row r="492" spans="13:13" ht="15.75" customHeight="1" x14ac:dyDescent="0.25">
      <c r="M492" s="77"/>
    </row>
    <row r="493" spans="13:13" ht="15.75" customHeight="1" x14ac:dyDescent="0.25">
      <c r="M493" s="77"/>
    </row>
    <row r="494" spans="13:13" ht="15.75" customHeight="1" x14ac:dyDescent="0.25">
      <c r="M494" s="77"/>
    </row>
    <row r="495" spans="13:13" ht="15.75" customHeight="1" x14ac:dyDescent="0.25">
      <c r="M495" s="77"/>
    </row>
    <row r="496" spans="13:13" ht="15.75" customHeight="1" x14ac:dyDescent="0.25">
      <c r="M496" s="77"/>
    </row>
    <row r="497" spans="13:13" ht="15.75" customHeight="1" x14ac:dyDescent="0.25">
      <c r="M497" s="77"/>
    </row>
    <row r="498" spans="13:13" ht="15.75" customHeight="1" x14ac:dyDescent="0.25">
      <c r="M498" s="77"/>
    </row>
    <row r="499" spans="13:13" ht="15.75" customHeight="1" x14ac:dyDescent="0.25">
      <c r="M499" s="77"/>
    </row>
    <row r="500" spans="13:13" ht="15.75" customHeight="1" x14ac:dyDescent="0.25">
      <c r="M500" s="77"/>
    </row>
    <row r="501" spans="13:13" ht="15.75" customHeight="1" x14ac:dyDescent="0.25">
      <c r="M501" s="77"/>
    </row>
    <row r="502" spans="13:13" ht="15.75" customHeight="1" x14ac:dyDescent="0.25">
      <c r="M502" s="77"/>
    </row>
    <row r="503" spans="13:13" ht="15.75" customHeight="1" x14ac:dyDescent="0.25">
      <c r="M503" s="77"/>
    </row>
    <row r="504" spans="13:13" ht="15.75" customHeight="1" x14ac:dyDescent="0.25">
      <c r="M504" s="77"/>
    </row>
    <row r="505" spans="13:13" ht="15.75" customHeight="1" x14ac:dyDescent="0.25">
      <c r="M505" s="77"/>
    </row>
    <row r="506" spans="13:13" ht="15.75" customHeight="1" x14ac:dyDescent="0.25">
      <c r="M506" s="77"/>
    </row>
    <row r="507" spans="13:13" ht="15.75" customHeight="1" x14ac:dyDescent="0.25">
      <c r="M507" s="77"/>
    </row>
    <row r="508" spans="13:13" ht="15.75" customHeight="1" x14ac:dyDescent="0.25">
      <c r="M508" s="77"/>
    </row>
    <row r="509" spans="13:13" ht="15.75" customHeight="1" x14ac:dyDescent="0.25">
      <c r="M509" s="77"/>
    </row>
    <row r="510" spans="13:13" ht="15.75" customHeight="1" x14ac:dyDescent="0.25">
      <c r="M510" s="77"/>
    </row>
    <row r="511" spans="13:13" ht="15.75" customHeight="1" x14ac:dyDescent="0.25">
      <c r="M511" s="77"/>
    </row>
    <row r="512" spans="13:13" ht="15.75" customHeight="1" x14ac:dyDescent="0.25">
      <c r="M512" s="77"/>
    </row>
    <row r="513" spans="13:13" ht="15.75" customHeight="1" x14ac:dyDescent="0.25">
      <c r="M513" s="77"/>
    </row>
    <row r="514" spans="13:13" ht="15.75" customHeight="1" x14ac:dyDescent="0.25">
      <c r="M514" s="77"/>
    </row>
    <row r="515" spans="13:13" ht="15.75" customHeight="1" x14ac:dyDescent="0.25">
      <c r="M515" s="77"/>
    </row>
    <row r="516" spans="13:13" ht="15.75" customHeight="1" x14ac:dyDescent="0.25">
      <c r="M516" s="77"/>
    </row>
    <row r="517" spans="13:13" ht="15.75" customHeight="1" x14ac:dyDescent="0.25">
      <c r="M517" s="77"/>
    </row>
    <row r="518" spans="13:13" ht="15.75" customHeight="1" x14ac:dyDescent="0.25">
      <c r="M518" s="77"/>
    </row>
    <row r="519" spans="13:13" ht="15.75" customHeight="1" x14ac:dyDescent="0.25">
      <c r="M519" s="77"/>
    </row>
    <row r="520" spans="13:13" ht="15.75" customHeight="1" x14ac:dyDescent="0.25">
      <c r="M520" s="77"/>
    </row>
    <row r="521" spans="13:13" ht="15.75" customHeight="1" x14ac:dyDescent="0.25">
      <c r="M521" s="77"/>
    </row>
    <row r="522" spans="13:13" ht="15.75" customHeight="1" x14ac:dyDescent="0.25">
      <c r="M522" s="77"/>
    </row>
    <row r="523" spans="13:13" ht="15.75" customHeight="1" x14ac:dyDescent="0.25">
      <c r="M523" s="77"/>
    </row>
    <row r="524" spans="13:13" ht="15.75" customHeight="1" x14ac:dyDescent="0.25">
      <c r="M524" s="77"/>
    </row>
    <row r="525" spans="13:13" ht="15.75" customHeight="1" x14ac:dyDescent="0.25">
      <c r="M525" s="77"/>
    </row>
    <row r="526" spans="13:13" ht="15.75" customHeight="1" x14ac:dyDescent="0.25">
      <c r="M526" s="77"/>
    </row>
    <row r="527" spans="13:13" ht="15.75" customHeight="1" x14ac:dyDescent="0.25">
      <c r="M527" s="77"/>
    </row>
    <row r="528" spans="13:13" ht="15.75" customHeight="1" x14ac:dyDescent="0.25">
      <c r="M528" s="77"/>
    </row>
    <row r="529" spans="13:13" ht="15.75" customHeight="1" x14ac:dyDescent="0.25">
      <c r="M529" s="77"/>
    </row>
    <row r="530" spans="13:13" ht="15.75" customHeight="1" x14ac:dyDescent="0.25">
      <c r="M530" s="77"/>
    </row>
    <row r="531" spans="13:13" ht="15.75" customHeight="1" x14ac:dyDescent="0.25">
      <c r="M531" s="77"/>
    </row>
    <row r="532" spans="13:13" ht="15.75" customHeight="1" x14ac:dyDescent="0.25">
      <c r="M532" s="77"/>
    </row>
    <row r="533" spans="13:13" ht="15.75" customHeight="1" x14ac:dyDescent="0.25">
      <c r="M533" s="77"/>
    </row>
    <row r="534" spans="13:13" ht="15.75" customHeight="1" x14ac:dyDescent="0.25">
      <c r="M534" s="77"/>
    </row>
    <row r="535" spans="13:13" ht="15.75" customHeight="1" x14ac:dyDescent="0.25">
      <c r="M535" s="77"/>
    </row>
    <row r="536" spans="13:13" ht="15.75" customHeight="1" x14ac:dyDescent="0.25">
      <c r="M536" s="77"/>
    </row>
    <row r="537" spans="13:13" ht="15.75" customHeight="1" x14ac:dyDescent="0.25">
      <c r="M537" s="77"/>
    </row>
    <row r="538" spans="13:13" ht="15.75" customHeight="1" x14ac:dyDescent="0.25">
      <c r="M538" s="77"/>
    </row>
    <row r="539" spans="13:13" ht="15.75" customHeight="1" x14ac:dyDescent="0.25">
      <c r="M539" s="77"/>
    </row>
    <row r="540" spans="13:13" ht="15.75" customHeight="1" x14ac:dyDescent="0.25">
      <c r="M540" s="77"/>
    </row>
    <row r="541" spans="13:13" ht="15.75" customHeight="1" x14ac:dyDescent="0.25">
      <c r="M541" s="77"/>
    </row>
    <row r="542" spans="13:13" ht="15.75" customHeight="1" x14ac:dyDescent="0.25">
      <c r="M542" s="77"/>
    </row>
    <row r="543" spans="13:13" ht="15.75" customHeight="1" x14ac:dyDescent="0.25">
      <c r="M543" s="77"/>
    </row>
    <row r="544" spans="13:13" ht="15.75" customHeight="1" x14ac:dyDescent="0.25">
      <c r="M544" s="77"/>
    </row>
    <row r="545" spans="13:13" ht="15.75" customHeight="1" x14ac:dyDescent="0.25">
      <c r="M545" s="77"/>
    </row>
    <row r="546" spans="13:13" ht="15.75" customHeight="1" x14ac:dyDescent="0.25">
      <c r="M546" s="77"/>
    </row>
    <row r="547" spans="13:13" ht="15.75" customHeight="1" x14ac:dyDescent="0.25">
      <c r="M547" s="77"/>
    </row>
    <row r="548" spans="13:13" ht="15.75" customHeight="1" x14ac:dyDescent="0.25">
      <c r="M548" s="77"/>
    </row>
    <row r="549" spans="13:13" ht="15.75" customHeight="1" x14ac:dyDescent="0.25">
      <c r="M549" s="77"/>
    </row>
    <row r="550" spans="13:13" ht="15.75" customHeight="1" x14ac:dyDescent="0.25">
      <c r="M550" s="77"/>
    </row>
    <row r="551" spans="13:13" ht="15.75" customHeight="1" x14ac:dyDescent="0.25">
      <c r="M551" s="77"/>
    </row>
    <row r="552" spans="13:13" ht="15.75" customHeight="1" x14ac:dyDescent="0.25">
      <c r="M552" s="77"/>
    </row>
    <row r="553" spans="13:13" ht="15.75" customHeight="1" x14ac:dyDescent="0.25">
      <c r="M553" s="77"/>
    </row>
    <row r="554" spans="13:13" ht="15.75" customHeight="1" x14ac:dyDescent="0.25">
      <c r="M554" s="77"/>
    </row>
    <row r="555" spans="13:13" ht="15.75" customHeight="1" x14ac:dyDescent="0.25">
      <c r="M555" s="77"/>
    </row>
    <row r="556" spans="13:13" ht="15.75" customHeight="1" x14ac:dyDescent="0.25">
      <c r="M556" s="77"/>
    </row>
    <row r="557" spans="13:13" ht="15.75" customHeight="1" x14ac:dyDescent="0.25">
      <c r="M557" s="77"/>
    </row>
    <row r="558" spans="13:13" ht="15.75" customHeight="1" x14ac:dyDescent="0.25">
      <c r="M558" s="77"/>
    </row>
    <row r="559" spans="13:13" ht="15.75" customHeight="1" x14ac:dyDescent="0.25">
      <c r="M559" s="77"/>
    </row>
    <row r="560" spans="13:13" ht="15.75" customHeight="1" x14ac:dyDescent="0.25">
      <c r="M560" s="77"/>
    </row>
    <row r="561" spans="13:13" ht="15.75" customHeight="1" x14ac:dyDescent="0.25">
      <c r="M561" s="77"/>
    </row>
    <row r="562" spans="13:13" ht="15.75" customHeight="1" x14ac:dyDescent="0.25">
      <c r="M562" s="77"/>
    </row>
    <row r="563" spans="13:13" ht="15.75" customHeight="1" x14ac:dyDescent="0.25">
      <c r="M563" s="77"/>
    </row>
    <row r="564" spans="13:13" ht="15.75" customHeight="1" x14ac:dyDescent="0.25">
      <c r="M564" s="77"/>
    </row>
    <row r="565" spans="13:13" ht="15.75" customHeight="1" x14ac:dyDescent="0.25">
      <c r="M565" s="77"/>
    </row>
    <row r="566" spans="13:13" ht="15.75" customHeight="1" x14ac:dyDescent="0.25">
      <c r="M566" s="77"/>
    </row>
    <row r="567" spans="13:13" ht="15.75" customHeight="1" x14ac:dyDescent="0.25">
      <c r="M567" s="77"/>
    </row>
    <row r="568" spans="13:13" ht="15.75" customHeight="1" x14ac:dyDescent="0.25">
      <c r="M568" s="77"/>
    </row>
    <row r="569" spans="13:13" ht="15.75" customHeight="1" x14ac:dyDescent="0.25">
      <c r="M569" s="77"/>
    </row>
    <row r="570" spans="13:13" ht="15.75" customHeight="1" x14ac:dyDescent="0.25">
      <c r="M570" s="77"/>
    </row>
    <row r="571" spans="13:13" ht="15.75" customHeight="1" x14ac:dyDescent="0.25">
      <c r="M571" s="77"/>
    </row>
    <row r="572" spans="13:13" ht="15.75" customHeight="1" x14ac:dyDescent="0.25">
      <c r="M572" s="77"/>
    </row>
    <row r="573" spans="13:13" ht="15.75" customHeight="1" x14ac:dyDescent="0.25">
      <c r="M573" s="77"/>
    </row>
    <row r="574" spans="13:13" ht="15.75" customHeight="1" x14ac:dyDescent="0.25">
      <c r="M574" s="77"/>
    </row>
    <row r="575" spans="13:13" ht="15.75" customHeight="1" x14ac:dyDescent="0.25">
      <c r="M575" s="77"/>
    </row>
    <row r="576" spans="13:13" ht="15.75" customHeight="1" x14ac:dyDescent="0.25">
      <c r="M576" s="77"/>
    </row>
    <row r="577" spans="13:13" ht="15.75" customHeight="1" x14ac:dyDescent="0.25">
      <c r="M577" s="77"/>
    </row>
    <row r="578" spans="13:13" ht="15.75" customHeight="1" x14ac:dyDescent="0.25">
      <c r="M578" s="77"/>
    </row>
    <row r="579" spans="13:13" ht="15.75" customHeight="1" x14ac:dyDescent="0.25">
      <c r="M579" s="77"/>
    </row>
    <row r="580" spans="13:13" ht="15.75" customHeight="1" x14ac:dyDescent="0.25">
      <c r="M580" s="77"/>
    </row>
    <row r="581" spans="13:13" ht="15.75" customHeight="1" x14ac:dyDescent="0.25">
      <c r="M581" s="77"/>
    </row>
    <row r="582" spans="13:13" ht="15.75" customHeight="1" x14ac:dyDescent="0.25">
      <c r="M582" s="77"/>
    </row>
    <row r="583" spans="13:13" ht="15.75" customHeight="1" x14ac:dyDescent="0.25">
      <c r="M583" s="77"/>
    </row>
    <row r="584" spans="13:13" ht="15.75" customHeight="1" x14ac:dyDescent="0.25">
      <c r="M584" s="77"/>
    </row>
    <row r="585" spans="13:13" ht="15.75" customHeight="1" x14ac:dyDescent="0.25">
      <c r="M585" s="77"/>
    </row>
    <row r="586" spans="13:13" ht="15.75" customHeight="1" x14ac:dyDescent="0.25">
      <c r="M586" s="77"/>
    </row>
    <row r="587" spans="13:13" ht="15.75" customHeight="1" x14ac:dyDescent="0.25">
      <c r="M587" s="77"/>
    </row>
    <row r="588" spans="13:13" ht="15.75" customHeight="1" x14ac:dyDescent="0.25">
      <c r="M588" s="77"/>
    </row>
    <row r="589" spans="13:13" ht="15.75" customHeight="1" x14ac:dyDescent="0.25">
      <c r="M589" s="77"/>
    </row>
    <row r="590" spans="13:13" ht="15.75" customHeight="1" x14ac:dyDescent="0.25">
      <c r="M590" s="77"/>
    </row>
    <row r="591" spans="13:13" ht="15.75" customHeight="1" x14ac:dyDescent="0.25">
      <c r="M591" s="77"/>
    </row>
    <row r="592" spans="13:13" ht="15.75" customHeight="1" x14ac:dyDescent="0.25">
      <c r="M592" s="77"/>
    </row>
    <row r="593" spans="13:13" ht="15.75" customHeight="1" x14ac:dyDescent="0.25">
      <c r="M593" s="77"/>
    </row>
    <row r="594" spans="13:13" ht="15.75" customHeight="1" x14ac:dyDescent="0.25">
      <c r="M594" s="77"/>
    </row>
    <row r="595" spans="13:13" ht="15.75" customHeight="1" x14ac:dyDescent="0.25">
      <c r="M595" s="77"/>
    </row>
    <row r="596" spans="13:13" ht="15.75" customHeight="1" x14ac:dyDescent="0.25">
      <c r="M596" s="77"/>
    </row>
    <row r="597" spans="13:13" ht="15.75" customHeight="1" x14ac:dyDescent="0.25">
      <c r="M597" s="77"/>
    </row>
    <row r="598" spans="13:13" ht="15.75" customHeight="1" x14ac:dyDescent="0.25">
      <c r="M598" s="77"/>
    </row>
    <row r="599" spans="13:13" ht="15.75" customHeight="1" x14ac:dyDescent="0.25">
      <c r="M599" s="77"/>
    </row>
    <row r="600" spans="13:13" ht="15.75" customHeight="1" x14ac:dyDescent="0.25">
      <c r="M600" s="77"/>
    </row>
    <row r="601" spans="13:13" ht="15.75" customHeight="1" x14ac:dyDescent="0.25">
      <c r="M601" s="77"/>
    </row>
    <row r="602" spans="13:13" ht="15.75" customHeight="1" x14ac:dyDescent="0.25">
      <c r="M602" s="77"/>
    </row>
    <row r="603" spans="13:13" ht="15.75" customHeight="1" x14ac:dyDescent="0.25">
      <c r="M603" s="77"/>
    </row>
    <row r="604" spans="13:13" ht="15.75" customHeight="1" x14ac:dyDescent="0.25">
      <c r="M604" s="77"/>
    </row>
    <row r="605" spans="13:13" ht="15.75" customHeight="1" x14ac:dyDescent="0.25">
      <c r="M605" s="77"/>
    </row>
    <row r="606" spans="13:13" ht="15.75" customHeight="1" x14ac:dyDescent="0.25">
      <c r="M606" s="77"/>
    </row>
    <row r="607" spans="13:13" ht="15.75" customHeight="1" x14ac:dyDescent="0.25">
      <c r="M607" s="77"/>
    </row>
    <row r="608" spans="13:13" ht="15.75" customHeight="1" x14ac:dyDescent="0.25">
      <c r="M608" s="77"/>
    </row>
    <row r="609" spans="13:13" ht="15.75" customHeight="1" x14ac:dyDescent="0.25">
      <c r="M609" s="77"/>
    </row>
    <row r="610" spans="13:13" ht="15.75" customHeight="1" x14ac:dyDescent="0.25">
      <c r="M610" s="77"/>
    </row>
    <row r="611" spans="13:13" ht="15.75" customHeight="1" x14ac:dyDescent="0.25">
      <c r="M611" s="77"/>
    </row>
    <row r="612" spans="13:13" ht="15.75" customHeight="1" x14ac:dyDescent="0.25">
      <c r="M612" s="77"/>
    </row>
    <row r="613" spans="13:13" ht="15.75" customHeight="1" x14ac:dyDescent="0.25">
      <c r="M613" s="77"/>
    </row>
    <row r="614" spans="13:13" ht="15.75" customHeight="1" x14ac:dyDescent="0.25">
      <c r="M614" s="77"/>
    </row>
    <row r="615" spans="13:13" ht="15.75" customHeight="1" x14ac:dyDescent="0.25">
      <c r="M615" s="77"/>
    </row>
    <row r="616" spans="13:13" ht="15.75" customHeight="1" x14ac:dyDescent="0.25">
      <c r="M616" s="77"/>
    </row>
    <row r="617" spans="13:13" ht="15.75" customHeight="1" x14ac:dyDescent="0.25">
      <c r="M617" s="77"/>
    </row>
    <row r="618" spans="13:13" ht="15.75" customHeight="1" x14ac:dyDescent="0.25">
      <c r="M618" s="77"/>
    </row>
    <row r="619" spans="13:13" ht="15.75" customHeight="1" x14ac:dyDescent="0.25">
      <c r="M619" s="77"/>
    </row>
    <row r="620" spans="13:13" ht="15.75" customHeight="1" x14ac:dyDescent="0.25">
      <c r="M620" s="77"/>
    </row>
    <row r="621" spans="13:13" ht="15.75" customHeight="1" x14ac:dyDescent="0.25">
      <c r="M621" s="77"/>
    </row>
    <row r="622" spans="13:13" ht="15.75" customHeight="1" x14ac:dyDescent="0.25">
      <c r="M622" s="77"/>
    </row>
    <row r="623" spans="13:13" ht="15.75" customHeight="1" x14ac:dyDescent="0.25">
      <c r="M623" s="77"/>
    </row>
    <row r="624" spans="13:13" ht="15.75" customHeight="1" x14ac:dyDescent="0.25">
      <c r="M624" s="77"/>
    </row>
    <row r="625" spans="13:13" ht="15.75" customHeight="1" x14ac:dyDescent="0.25">
      <c r="M625" s="77"/>
    </row>
    <row r="626" spans="13:13" ht="15.75" customHeight="1" x14ac:dyDescent="0.25">
      <c r="M626" s="77"/>
    </row>
    <row r="627" spans="13:13" ht="15.75" customHeight="1" x14ac:dyDescent="0.25">
      <c r="M627" s="77"/>
    </row>
    <row r="628" spans="13:13" ht="15.75" customHeight="1" x14ac:dyDescent="0.25">
      <c r="M628" s="77"/>
    </row>
    <row r="629" spans="13:13" ht="15.75" customHeight="1" x14ac:dyDescent="0.25">
      <c r="M629" s="77"/>
    </row>
    <row r="630" spans="13:13" ht="15.75" customHeight="1" x14ac:dyDescent="0.25">
      <c r="M630" s="77"/>
    </row>
    <row r="631" spans="13:13" ht="15.75" customHeight="1" x14ac:dyDescent="0.25">
      <c r="M631" s="77"/>
    </row>
    <row r="632" spans="13:13" ht="15.75" customHeight="1" x14ac:dyDescent="0.25">
      <c r="M632" s="77"/>
    </row>
    <row r="633" spans="13:13" ht="15.75" customHeight="1" x14ac:dyDescent="0.25">
      <c r="M633" s="77"/>
    </row>
    <row r="634" spans="13:13" ht="15.75" customHeight="1" x14ac:dyDescent="0.25">
      <c r="M634" s="77"/>
    </row>
    <row r="635" spans="13:13" ht="15.75" customHeight="1" x14ac:dyDescent="0.25">
      <c r="M635" s="77"/>
    </row>
    <row r="636" spans="13:13" ht="15.75" customHeight="1" x14ac:dyDescent="0.25">
      <c r="M636" s="77"/>
    </row>
    <row r="637" spans="13:13" ht="15.75" customHeight="1" x14ac:dyDescent="0.25">
      <c r="M637" s="77"/>
    </row>
    <row r="638" spans="13:13" ht="15.75" customHeight="1" x14ac:dyDescent="0.25">
      <c r="M638" s="77"/>
    </row>
    <row r="639" spans="13:13" ht="15.75" customHeight="1" x14ac:dyDescent="0.25">
      <c r="M639" s="77"/>
    </row>
    <row r="640" spans="13:13" ht="15.75" customHeight="1" x14ac:dyDescent="0.25">
      <c r="M640" s="77"/>
    </row>
    <row r="641" spans="13:13" ht="15.75" customHeight="1" x14ac:dyDescent="0.25">
      <c r="M641" s="77"/>
    </row>
    <row r="642" spans="13:13" ht="15.75" customHeight="1" x14ac:dyDescent="0.25">
      <c r="M642" s="77"/>
    </row>
    <row r="643" spans="13:13" ht="15.75" customHeight="1" x14ac:dyDescent="0.25">
      <c r="M643" s="77"/>
    </row>
    <row r="644" spans="13:13" ht="15.75" customHeight="1" x14ac:dyDescent="0.25">
      <c r="M644" s="77"/>
    </row>
    <row r="645" spans="13:13" ht="15.75" customHeight="1" x14ac:dyDescent="0.25">
      <c r="M645" s="77"/>
    </row>
    <row r="646" spans="13:13" ht="15.75" customHeight="1" x14ac:dyDescent="0.25">
      <c r="M646" s="77"/>
    </row>
    <row r="647" spans="13:13" ht="15.75" customHeight="1" x14ac:dyDescent="0.25">
      <c r="M647" s="77"/>
    </row>
    <row r="648" spans="13:13" ht="15.75" customHeight="1" x14ac:dyDescent="0.25">
      <c r="M648" s="77"/>
    </row>
    <row r="649" spans="13:13" ht="15.75" customHeight="1" x14ac:dyDescent="0.25">
      <c r="M649" s="77"/>
    </row>
    <row r="650" spans="13:13" ht="15.75" customHeight="1" x14ac:dyDescent="0.25">
      <c r="M650" s="77"/>
    </row>
    <row r="651" spans="13:13" ht="15.75" customHeight="1" x14ac:dyDescent="0.25">
      <c r="M651" s="77"/>
    </row>
    <row r="652" spans="13:13" ht="15.75" customHeight="1" x14ac:dyDescent="0.25">
      <c r="M652" s="77"/>
    </row>
    <row r="653" spans="13:13" ht="15.75" customHeight="1" x14ac:dyDescent="0.25">
      <c r="M653" s="77"/>
    </row>
    <row r="654" spans="13:13" ht="15.75" customHeight="1" x14ac:dyDescent="0.25">
      <c r="M654" s="77"/>
    </row>
    <row r="655" spans="13:13" ht="15.75" customHeight="1" x14ac:dyDescent="0.25">
      <c r="M655" s="77"/>
    </row>
    <row r="656" spans="13:13" ht="15.75" customHeight="1" x14ac:dyDescent="0.25">
      <c r="M656" s="77"/>
    </row>
    <row r="657" spans="13:13" ht="15.75" customHeight="1" x14ac:dyDescent="0.25">
      <c r="M657" s="77"/>
    </row>
    <row r="658" spans="13:13" ht="15.75" customHeight="1" x14ac:dyDescent="0.25">
      <c r="M658" s="77"/>
    </row>
    <row r="659" spans="13:13" ht="15.75" customHeight="1" x14ac:dyDescent="0.25">
      <c r="M659" s="77"/>
    </row>
    <row r="660" spans="13:13" ht="15.75" customHeight="1" x14ac:dyDescent="0.25">
      <c r="M660" s="77"/>
    </row>
    <row r="661" spans="13:13" ht="15.75" customHeight="1" x14ac:dyDescent="0.25">
      <c r="M661" s="77"/>
    </row>
    <row r="662" spans="13:13" ht="15.75" customHeight="1" x14ac:dyDescent="0.25">
      <c r="M662" s="77"/>
    </row>
    <row r="663" spans="13:13" ht="15.75" customHeight="1" x14ac:dyDescent="0.25">
      <c r="M663" s="77"/>
    </row>
    <row r="664" spans="13:13" ht="15.75" customHeight="1" x14ac:dyDescent="0.25">
      <c r="M664" s="77"/>
    </row>
    <row r="665" spans="13:13" ht="15.75" customHeight="1" x14ac:dyDescent="0.25">
      <c r="M665" s="77"/>
    </row>
    <row r="666" spans="13:13" ht="15.75" customHeight="1" x14ac:dyDescent="0.25">
      <c r="M666" s="77"/>
    </row>
    <row r="667" spans="13:13" ht="15.75" customHeight="1" x14ac:dyDescent="0.25">
      <c r="M667" s="77"/>
    </row>
    <row r="668" spans="13:13" ht="15.75" customHeight="1" x14ac:dyDescent="0.25">
      <c r="M668" s="77"/>
    </row>
    <row r="669" spans="13:13" ht="15.75" customHeight="1" x14ac:dyDescent="0.25">
      <c r="M669" s="77"/>
    </row>
    <row r="670" spans="13:13" ht="15.75" customHeight="1" x14ac:dyDescent="0.25">
      <c r="M670" s="77"/>
    </row>
    <row r="671" spans="13:13" ht="15.75" customHeight="1" x14ac:dyDescent="0.25">
      <c r="M671" s="77"/>
    </row>
    <row r="672" spans="13:13" ht="15.75" customHeight="1" x14ac:dyDescent="0.25">
      <c r="M672" s="77"/>
    </row>
    <row r="673" spans="13:13" ht="15.75" customHeight="1" x14ac:dyDescent="0.25">
      <c r="M673" s="77"/>
    </row>
    <row r="674" spans="13:13" ht="15.75" customHeight="1" x14ac:dyDescent="0.25">
      <c r="M674" s="77"/>
    </row>
    <row r="675" spans="13:13" ht="15.75" customHeight="1" x14ac:dyDescent="0.25">
      <c r="M675" s="77"/>
    </row>
    <row r="676" spans="13:13" ht="15.75" customHeight="1" x14ac:dyDescent="0.25">
      <c r="M676" s="77"/>
    </row>
    <row r="677" spans="13:13" ht="15.75" customHeight="1" x14ac:dyDescent="0.25">
      <c r="M677" s="77"/>
    </row>
    <row r="678" spans="13:13" ht="15.75" customHeight="1" x14ac:dyDescent="0.25">
      <c r="M678" s="77"/>
    </row>
    <row r="679" spans="13:13" ht="15.75" customHeight="1" x14ac:dyDescent="0.25">
      <c r="M679" s="77"/>
    </row>
    <row r="680" spans="13:13" ht="15.75" customHeight="1" x14ac:dyDescent="0.25">
      <c r="M680" s="77"/>
    </row>
    <row r="681" spans="13:13" ht="15.75" customHeight="1" x14ac:dyDescent="0.25">
      <c r="M681" s="77"/>
    </row>
    <row r="682" spans="13:13" ht="15.75" customHeight="1" x14ac:dyDescent="0.25">
      <c r="M682" s="77"/>
    </row>
    <row r="683" spans="13:13" ht="15.75" customHeight="1" x14ac:dyDescent="0.25">
      <c r="M683" s="77"/>
    </row>
    <row r="684" spans="13:13" ht="15.75" customHeight="1" x14ac:dyDescent="0.25">
      <c r="M684" s="77"/>
    </row>
    <row r="685" spans="13:13" ht="15.75" customHeight="1" x14ac:dyDescent="0.25">
      <c r="M685" s="77"/>
    </row>
    <row r="686" spans="13:13" ht="15.75" customHeight="1" x14ac:dyDescent="0.25">
      <c r="M686" s="77"/>
    </row>
    <row r="687" spans="13:13" ht="15.75" customHeight="1" x14ac:dyDescent="0.25">
      <c r="M687" s="77"/>
    </row>
    <row r="688" spans="13:13" ht="15.75" customHeight="1" x14ac:dyDescent="0.25">
      <c r="M688" s="77"/>
    </row>
    <row r="689" spans="13:13" ht="15.75" customHeight="1" x14ac:dyDescent="0.25">
      <c r="M689" s="77"/>
    </row>
    <row r="690" spans="13:13" ht="15.75" customHeight="1" x14ac:dyDescent="0.25">
      <c r="M690" s="77"/>
    </row>
    <row r="691" spans="13:13" ht="15.75" customHeight="1" x14ac:dyDescent="0.25">
      <c r="M691" s="77"/>
    </row>
    <row r="692" spans="13:13" ht="15.75" customHeight="1" x14ac:dyDescent="0.25">
      <c r="M692" s="77"/>
    </row>
    <row r="693" spans="13:13" ht="15.75" customHeight="1" x14ac:dyDescent="0.25">
      <c r="M693" s="77"/>
    </row>
    <row r="694" spans="13:13" ht="15.75" customHeight="1" x14ac:dyDescent="0.25">
      <c r="M694" s="77"/>
    </row>
    <row r="695" spans="13:13" ht="15.75" customHeight="1" x14ac:dyDescent="0.25">
      <c r="M695" s="77"/>
    </row>
    <row r="696" spans="13:13" ht="15.75" customHeight="1" x14ac:dyDescent="0.25">
      <c r="M696" s="77"/>
    </row>
    <row r="697" spans="13:13" ht="15.75" customHeight="1" x14ac:dyDescent="0.25">
      <c r="M697" s="77"/>
    </row>
    <row r="698" spans="13:13" ht="15.75" customHeight="1" x14ac:dyDescent="0.25">
      <c r="M698" s="77"/>
    </row>
    <row r="699" spans="13:13" ht="15.75" customHeight="1" x14ac:dyDescent="0.25">
      <c r="M699" s="77"/>
    </row>
    <row r="700" spans="13:13" ht="15.75" customHeight="1" x14ac:dyDescent="0.25">
      <c r="M700" s="77"/>
    </row>
    <row r="701" spans="13:13" ht="15.75" customHeight="1" x14ac:dyDescent="0.25">
      <c r="M701" s="77"/>
    </row>
    <row r="702" spans="13:13" ht="15.75" customHeight="1" x14ac:dyDescent="0.25">
      <c r="M702" s="77"/>
    </row>
    <row r="703" spans="13:13" ht="15.75" customHeight="1" x14ac:dyDescent="0.25">
      <c r="M703" s="77"/>
    </row>
    <row r="704" spans="13:13" ht="15.75" customHeight="1" x14ac:dyDescent="0.25">
      <c r="M704" s="77"/>
    </row>
    <row r="705" spans="13:13" ht="15.75" customHeight="1" x14ac:dyDescent="0.25">
      <c r="M705" s="77"/>
    </row>
    <row r="706" spans="13:13" ht="15.75" customHeight="1" x14ac:dyDescent="0.25">
      <c r="M706" s="77"/>
    </row>
    <row r="707" spans="13:13" ht="15.75" customHeight="1" x14ac:dyDescent="0.25">
      <c r="M707" s="77"/>
    </row>
    <row r="708" spans="13:13" ht="15.75" customHeight="1" x14ac:dyDescent="0.25">
      <c r="M708" s="77"/>
    </row>
    <row r="709" spans="13:13" ht="15.75" customHeight="1" x14ac:dyDescent="0.25">
      <c r="M709" s="77"/>
    </row>
    <row r="710" spans="13:13" ht="15.75" customHeight="1" x14ac:dyDescent="0.25">
      <c r="M710" s="77"/>
    </row>
    <row r="711" spans="13:13" ht="15.75" customHeight="1" x14ac:dyDescent="0.25">
      <c r="M711" s="77"/>
    </row>
    <row r="712" spans="13:13" ht="15.75" customHeight="1" x14ac:dyDescent="0.25">
      <c r="M712" s="77"/>
    </row>
    <row r="713" spans="13:13" ht="15.75" customHeight="1" x14ac:dyDescent="0.25">
      <c r="M713" s="77"/>
    </row>
    <row r="714" spans="13:13" ht="15.75" customHeight="1" x14ac:dyDescent="0.25">
      <c r="M714" s="77"/>
    </row>
    <row r="715" spans="13:13" ht="15.75" customHeight="1" x14ac:dyDescent="0.25">
      <c r="M715" s="77"/>
    </row>
    <row r="716" spans="13:13" ht="15.75" customHeight="1" x14ac:dyDescent="0.25">
      <c r="M716" s="77"/>
    </row>
    <row r="717" spans="13:13" ht="15.75" customHeight="1" x14ac:dyDescent="0.25">
      <c r="M717" s="77"/>
    </row>
    <row r="718" spans="13:13" ht="15.75" customHeight="1" x14ac:dyDescent="0.25">
      <c r="M718" s="77"/>
    </row>
    <row r="719" spans="13:13" ht="15.75" customHeight="1" x14ac:dyDescent="0.25">
      <c r="M719" s="77"/>
    </row>
    <row r="720" spans="13:13" ht="15.75" customHeight="1" x14ac:dyDescent="0.25">
      <c r="M720" s="77"/>
    </row>
    <row r="721" spans="13:13" ht="15.75" customHeight="1" x14ac:dyDescent="0.25">
      <c r="M721" s="77"/>
    </row>
    <row r="722" spans="13:13" ht="15.75" customHeight="1" x14ac:dyDescent="0.25">
      <c r="M722" s="77"/>
    </row>
    <row r="723" spans="13:13" ht="15.75" customHeight="1" x14ac:dyDescent="0.25">
      <c r="M723" s="77"/>
    </row>
    <row r="724" spans="13:13" ht="15.75" customHeight="1" x14ac:dyDescent="0.25">
      <c r="M724" s="77"/>
    </row>
    <row r="725" spans="13:13" ht="15.75" customHeight="1" x14ac:dyDescent="0.25">
      <c r="M725" s="77"/>
    </row>
    <row r="726" spans="13:13" ht="15.75" customHeight="1" x14ac:dyDescent="0.25">
      <c r="M726" s="77"/>
    </row>
    <row r="727" spans="13:13" ht="15.75" customHeight="1" x14ac:dyDescent="0.25">
      <c r="M727" s="77"/>
    </row>
    <row r="728" spans="13:13" ht="15.75" customHeight="1" x14ac:dyDescent="0.25">
      <c r="M728" s="77"/>
    </row>
    <row r="729" spans="13:13" ht="15.75" customHeight="1" x14ac:dyDescent="0.25">
      <c r="M729" s="77"/>
    </row>
    <row r="730" spans="13:13" ht="15.75" customHeight="1" x14ac:dyDescent="0.25">
      <c r="M730" s="77"/>
    </row>
    <row r="731" spans="13:13" ht="15.75" customHeight="1" x14ac:dyDescent="0.25">
      <c r="M731" s="77"/>
    </row>
    <row r="732" spans="13:13" ht="15.75" customHeight="1" x14ac:dyDescent="0.25">
      <c r="M732" s="77"/>
    </row>
    <row r="733" spans="13:13" ht="15.75" customHeight="1" x14ac:dyDescent="0.25">
      <c r="M733" s="77"/>
    </row>
    <row r="734" spans="13:13" ht="15.75" customHeight="1" x14ac:dyDescent="0.25">
      <c r="M734" s="77"/>
    </row>
    <row r="735" spans="13:13" ht="15.75" customHeight="1" x14ac:dyDescent="0.25">
      <c r="M735" s="77"/>
    </row>
    <row r="736" spans="13:13" ht="15.75" customHeight="1" x14ac:dyDescent="0.25">
      <c r="M736" s="77"/>
    </row>
    <row r="737" spans="13:13" ht="15.75" customHeight="1" x14ac:dyDescent="0.25">
      <c r="M737" s="77"/>
    </row>
    <row r="738" spans="13:13" ht="15.75" customHeight="1" x14ac:dyDescent="0.25">
      <c r="M738" s="77"/>
    </row>
    <row r="739" spans="13:13" ht="15.75" customHeight="1" x14ac:dyDescent="0.25">
      <c r="M739" s="77"/>
    </row>
    <row r="740" spans="13:13" ht="15.75" customHeight="1" x14ac:dyDescent="0.25">
      <c r="M740" s="77"/>
    </row>
    <row r="741" spans="13:13" ht="15.75" customHeight="1" x14ac:dyDescent="0.25">
      <c r="M741" s="77"/>
    </row>
    <row r="742" spans="13:13" ht="15.75" customHeight="1" x14ac:dyDescent="0.25">
      <c r="M742" s="77"/>
    </row>
    <row r="743" spans="13:13" ht="15.75" customHeight="1" x14ac:dyDescent="0.25">
      <c r="M743" s="77"/>
    </row>
    <row r="744" spans="13:13" ht="15.75" customHeight="1" x14ac:dyDescent="0.25">
      <c r="M744" s="77"/>
    </row>
    <row r="745" spans="13:13" ht="15.75" customHeight="1" x14ac:dyDescent="0.25">
      <c r="M745" s="77"/>
    </row>
    <row r="746" spans="13:13" ht="15.75" customHeight="1" x14ac:dyDescent="0.25">
      <c r="M746" s="77"/>
    </row>
    <row r="747" spans="13:13" ht="15.75" customHeight="1" x14ac:dyDescent="0.25">
      <c r="M747" s="77"/>
    </row>
    <row r="748" spans="13:13" ht="15.75" customHeight="1" x14ac:dyDescent="0.25">
      <c r="M748" s="77"/>
    </row>
    <row r="749" spans="13:13" ht="15.75" customHeight="1" x14ac:dyDescent="0.25">
      <c r="M749" s="77"/>
    </row>
    <row r="750" spans="13:13" ht="15.75" customHeight="1" x14ac:dyDescent="0.25">
      <c r="M750" s="77"/>
    </row>
    <row r="751" spans="13:13" ht="15.75" customHeight="1" x14ac:dyDescent="0.25">
      <c r="M751" s="77"/>
    </row>
    <row r="752" spans="13:13" ht="15.75" customHeight="1" x14ac:dyDescent="0.25">
      <c r="M752" s="77"/>
    </row>
    <row r="753" spans="13:13" ht="15.75" customHeight="1" x14ac:dyDescent="0.25">
      <c r="M753" s="77"/>
    </row>
    <row r="754" spans="13:13" ht="15.75" customHeight="1" x14ac:dyDescent="0.25">
      <c r="M754" s="77"/>
    </row>
    <row r="755" spans="13:13" ht="15.75" customHeight="1" x14ac:dyDescent="0.25">
      <c r="M755" s="77"/>
    </row>
    <row r="756" spans="13:13" ht="15.75" customHeight="1" x14ac:dyDescent="0.25">
      <c r="M756" s="77"/>
    </row>
    <row r="757" spans="13:13" ht="15.75" customHeight="1" x14ac:dyDescent="0.25">
      <c r="M757" s="77"/>
    </row>
    <row r="758" spans="13:13" ht="15.75" customHeight="1" x14ac:dyDescent="0.25">
      <c r="M758" s="77"/>
    </row>
    <row r="759" spans="13:13" ht="15.75" customHeight="1" x14ac:dyDescent="0.25">
      <c r="M759" s="77"/>
    </row>
    <row r="760" spans="13:13" ht="15.75" customHeight="1" x14ac:dyDescent="0.25">
      <c r="M760" s="77"/>
    </row>
    <row r="761" spans="13:13" ht="15.75" customHeight="1" x14ac:dyDescent="0.25">
      <c r="M761" s="77"/>
    </row>
    <row r="762" spans="13:13" ht="15.75" customHeight="1" x14ac:dyDescent="0.25">
      <c r="M762" s="77"/>
    </row>
    <row r="763" spans="13:13" ht="15.75" customHeight="1" x14ac:dyDescent="0.25">
      <c r="M763" s="77"/>
    </row>
    <row r="764" spans="13:13" ht="15.75" customHeight="1" x14ac:dyDescent="0.25">
      <c r="M764" s="77"/>
    </row>
    <row r="765" spans="13:13" ht="15.75" customHeight="1" x14ac:dyDescent="0.25">
      <c r="M765" s="77"/>
    </row>
    <row r="766" spans="13:13" ht="15.75" customHeight="1" x14ac:dyDescent="0.25">
      <c r="M766" s="77"/>
    </row>
    <row r="767" spans="13:13" ht="15.75" customHeight="1" x14ac:dyDescent="0.25">
      <c r="M767" s="77"/>
    </row>
    <row r="768" spans="13:13" ht="15.75" customHeight="1" x14ac:dyDescent="0.25">
      <c r="M768" s="77"/>
    </row>
    <row r="769" spans="13:13" ht="15.75" customHeight="1" x14ac:dyDescent="0.25">
      <c r="M769" s="77"/>
    </row>
    <row r="770" spans="13:13" ht="15.75" customHeight="1" x14ac:dyDescent="0.25">
      <c r="M770" s="77"/>
    </row>
    <row r="771" spans="13:13" ht="15.75" customHeight="1" x14ac:dyDescent="0.25">
      <c r="M771" s="77"/>
    </row>
    <row r="772" spans="13:13" ht="15.75" customHeight="1" x14ac:dyDescent="0.25">
      <c r="M772" s="77"/>
    </row>
    <row r="773" spans="13:13" ht="15.75" customHeight="1" x14ac:dyDescent="0.25">
      <c r="M773" s="77"/>
    </row>
    <row r="774" spans="13:13" ht="15.75" customHeight="1" x14ac:dyDescent="0.25">
      <c r="M774" s="77"/>
    </row>
    <row r="775" spans="13:13" ht="15.75" customHeight="1" x14ac:dyDescent="0.25">
      <c r="M775" s="77"/>
    </row>
    <row r="776" spans="13:13" ht="15.75" customHeight="1" x14ac:dyDescent="0.25">
      <c r="M776" s="77"/>
    </row>
    <row r="777" spans="13:13" ht="15.75" customHeight="1" x14ac:dyDescent="0.25">
      <c r="M777" s="77"/>
    </row>
    <row r="778" spans="13:13" ht="15.75" customHeight="1" x14ac:dyDescent="0.25">
      <c r="M778" s="77"/>
    </row>
    <row r="779" spans="13:13" ht="15.75" customHeight="1" x14ac:dyDescent="0.25">
      <c r="M779" s="77"/>
    </row>
    <row r="780" spans="13:13" ht="15.75" customHeight="1" x14ac:dyDescent="0.25">
      <c r="M780" s="77"/>
    </row>
    <row r="781" spans="13:13" ht="15.75" customHeight="1" x14ac:dyDescent="0.25">
      <c r="M781" s="77"/>
    </row>
    <row r="782" spans="13:13" ht="15.75" customHeight="1" x14ac:dyDescent="0.25">
      <c r="M782" s="77"/>
    </row>
    <row r="783" spans="13:13" ht="15.75" customHeight="1" x14ac:dyDescent="0.25">
      <c r="M783" s="77"/>
    </row>
    <row r="784" spans="13:13" ht="15.75" customHeight="1" x14ac:dyDescent="0.25">
      <c r="M784" s="77"/>
    </row>
    <row r="785" spans="13:13" ht="15.75" customHeight="1" x14ac:dyDescent="0.25">
      <c r="M785" s="77"/>
    </row>
    <row r="786" spans="13:13" ht="15.75" customHeight="1" x14ac:dyDescent="0.25">
      <c r="M786" s="77"/>
    </row>
    <row r="787" spans="13:13" ht="15.75" customHeight="1" x14ac:dyDescent="0.25">
      <c r="M787" s="77"/>
    </row>
    <row r="788" spans="13:13" ht="15.75" customHeight="1" x14ac:dyDescent="0.25">
      <c r="M788" s="77"/>
    </row>
    <row r="789" spans="13:13" ht="15.75" customHeight="1" x14ac:dyDescent="0.25">
      <c r="M789" s="77"/>
    </row>
    <row r="790" spans="13:13" ht="15.75" customHeight="1" x14ac:dyDescent="0.25">
      <c r="M790" s="77"/>
    </row>
    <row r="791" spans="13:13" ht="15.75" customHeight="1" x14ac:dyDescent="0.25">
      <c r="M791" s="77"/>
    </row>
    <row r="792" spans="13:13" ht="15.75" customHeight="1" x14ac:dyDescent="0.25">
      <c r="M792" s="77"/>
    </row>
    <row r="793" spans="13:13" ht="15.75" customHeight="1" x14ac:dyDescent="0.25">
      <c r="M793" s="77"/>
    </row>
    <row r="794" spans="13:13" ht="15.75" customHeight="1" x14ac:dyDescent="0.25">
      <c r="M794" s="77"/>
    </row>
    <row r="795" spans="13:13" ht="15.75" customHeight="1" x14ac:dyDescent="0.25">
      <c r="M795" s="77"/>
    </row>
    <row r="796" spans="13:13" ht="15.75" customHeight="1" x14ac:dyDescent="0.25">
      <c r="M796" s="77"/>
    </row>
    <row r="797" spans="13:13" ht="15.75" customHeight="1" x14ac:dyDescent="0.25">
      <c r="M797" s="77"/>
    </row>
    <row r="798" spans="13:13" ht="15.75" customHeight="1" x14ac:dyDescent="0.25">
      <c r="M798" s="77"/>
    </row>
    <row r="799" spans="13:13" ht="15.75" customHeight="1" x14ac:dyDescent="0.25">
      <c r="M799" s="77"/>
    </row>
    <row r="800" spans="13:13" ht="15.75" customHeight="1" x14ac:dyDescent="0.25">
      <c r="M800" s="77"/>
    </row>
    <row r="801" spans="13:13" ht="15.75" customHeight="1" x14ac:dyDescent="0.25">
      <c r="M801" s="77"/>
    </row>
    <row r="802" spans="13:13" ht="15.75" customHeight="1" x14ac:dyDescent="0.25">
      <c r="M802" s="77"/>
    </row>
    <row r="803" spans="13:13" ht="15.75" customHeight="1" x14ac:dyDescent="0.25">
      <c r="M803" s="77"/>
    </row>
    <row r="804" spans="13:13" ht="15.75" customHeight="1" x14ac:dyDescent="0.25">
      <c r="M804" s="77"/>
    </row>
    <row r="805" spans="13:13" ht="15.75" customHeight="1" x14ac:dyDescent="0.25">
      <c r="M805" s="77"/>
    </row>
    <row r="806" spans="13:13" ht="15.75" customHeight="1" x14ac:dyDescent="0.25">
      <c r="M806" s="77"/>
    </row>
    <row r="807" spans="13:13" ht="15.75" customHeight="1" x14ac:dyDescent="0.25">
      <c r="M807" s="77"/>
    </row>
    <row r="808" spans="13:13" ht="15.75" customHeight="1" x14ac:dyDescent="0.25">
      <c r="M808" s="77"/>
    </row>
    <row r="809" spans="13:13" ht="15.75" customHeight="1" x14ac:dyDescent="0.25">
      <c r="M809" s="77"/>
    </row>
    <row r="810" spans="13:13" ht="15.75" customHeight="1" x14ac:dyDescent="0.25">
      <c r="M810" s="77"/>
    </row>
    <row r="811" spans="13:13" ht="15.75" customHeight="1" x14ac:dyDescent="0.25">
      <c r="M811" s="77"/>
    </row>
    <row r="812" spans="13:13" ht="15.75" customHeight="1" x14ac:dyDescent="0.25">
      <c r="M812" s="77"/>
    </row>
    <row r="813" spans="13:13" ht="15.75" customHeight="1" x14ac:dyDescent="0.25">
      <c r="M813" s="77"/>
    </row>
    <row r="814" spans="13:13" ht="15.75" customHeight="1" x14ac:dyDescent="0.25">
      <c r="M814" s="77"/>
    </row>
    <row r="815" spans="13:13" ht="15.75" customHeight="1" x14ac:dyDescent="0.25">
      <c r="M815" s="77"/>
    </row>
    <row r="816" spans="13:13" ht="15.75" customHeight="1" x14ac:dyDescent="0.25">
      <c r="M816" s="77"/>
    </row>
    <row r="817" spans="13:13" ht="15.75" customHeight="1" x14ac:dyDescent="0.25">
      <c r="M817" s="77"/>
    </row>
    <row r="818" spans="13:13" ht="15.75" customHeight="1" x14ac:dyDescent="0.25">
      <c r="M818" s="77"/>
    </row>
    <row r="819" spans="13:13" ht="15.75" customHeight="1" x14ac:dyDescent="0.25">
      <c r="M819" s="77"/>
    </row>
    <row r="820" spans="13:13" ht="15.75" customHeight="1" x14ac:dyDescent="0.25">
      <c r="M820" s="77"/>
    </row>
    <row r="821" spans="13:13" ht="15.75" customHeight="1" x14ac:dyDescent="0.25">
      <c r="M821" s="77"/>
    </row>
    <row r="822" spans="13:13" ht="15.75" customHeight="1" x14ac:dyDescent="0.25">
      <c r="M822" s="77"/>
    </row>
    <row r="823" spans="13:13" ht="15.75" customHeight="1" x14ac:dyDescent="0.25">
      <c r="M823" s="77"/>
    </row>
    <row r="824" spans="13:13" ht="15.75" customHeight="1" x14ac:dyDescent="0.25">
      <c r="M824" s="77"/>
    </row>
    <row r="825" spans="13:13" ht="15.75" customHeight="1" x14ac:dyDescent="0.25">
      <c r="M825" s="77"/>
    </row>
    <row r="826" spans="13:13" ht="15.75" customHeight="1" x14ac:dyDescent="0.25">
      <c r="M826" s="77"/>
    </row>
    <row r="827" spans="13:13" ht="15.75" customHeight="1" x14ac:dyDescent="0.25">
      <c r="M827" s="77"/>
    </row>
    <row r="828" spans="13:13" ht="15.75" customHeight="1" x14ac:dyDescent="0.25">
      <c r="M828" s="77"/>
    </row>
    <row r="829" spans="13:13" ht="15.75" customHeight="1" x14ac:dyDescent="0.25">
      <c r="M829" s="77"/>
    </row>
    <row r="830" spans="13:13" ht="15.75" customHeight="1" x14ac:dyDescent="0.25">
      <c r="M830" s="77"/>
    </row>
    <row r="831" spans="13:13" ht="15.75" customHeight="1" x14ac:dyDescent="0.25">
      <c r="M831" s="77"/>
    </row>
    <row r="832" spans="13:13" ht="15.75" customHeight="1" x14ac:dyDescent="0.25">
      <c r="M832" s="77"/>
    </row>
    <row r="833" spans="13:13" ht="15.75" customHeight="1" x14ac:dyDescent="0.25">
      <c r="M833" s="77"/>
    </row>
    <row r="834" spans="13:13" ht="15.75" customHeight="1" x14ac:dyDescent="0.25">
      <c r="M834" s="77"/>
    </row>
    <row r="835" spans="13:13" ht="15.75" customHeight="1" x14ac:dyDescent="0.25">
      <c r="M835" s="77"/>
    </row>
    <row r="836" spans="13:13" ht="15.75" customHeight="1" x14ac:dyDescent="0.25">
      <c r="M836" s="77"/>
    </row>
    <row r="837" spans="13:13" ht="15.75" customHeight="1" x14ac:dyDescent="0.25">
      <c r="M837" s="77"/>
    </row>
    <row r="838" spans="13:13" ht="15.75" customHeight="1" x14ac:dyDescent="0.25">
      <c r="M838" s="77"/>
    </row>
    <row r="839" spans="13:13" ht="15.75" customHeight="1" x14ac:dyDescent="0.25">
      <c r="M839" s="77"/>
    </row>
    <row r="840" spans="13:13" ht="15.75" customHeight="1" x14ac:dyDescent="0.25">
      <c r="M840" s="77"/>
    </row>
    <row r="841" spans="13:13" ht="15.75" customHeight="1" x14ac:dyDescent="0.25">
      <c r="M841" s="77"/>
    </row>
    <row r="842" spans="13:13" ht="15.75" customHeight="1" x14ac:dyDescent="0.25">
      <c r="M842" s="77"/>
    </row>
    <row r="843" spans="13:13" ht="15.75" customHeight="1" x14ac:dyDescent="0.25">
      <c r="M843" s="77"/>
    </row>
    <row r="844" spans="13:13" ht="15.75" customHeight="1" x14ac:dyDescent="0.25">
      <c r="M844" s="77"/>
    </row>
    <row r="845" spans="13:13" ht="15.75" customHeight="1" x14ac:dyDescent="0.25">
      <c r="M845" s="77"/>
    </row>
    <row r="846" spans="13:13" ht="15.75" customHeight="1" x14ac:dyDescent="0.25">
      <c r="M846" s="77"/>
    </row>
    <row r="847" spans="13:13" ht="15.75" customHeight="1" x14ac:dyDescent="0.25">
      <c r="M847" s="77"/>
    </row>
    <row r="848" spans="13:13" ht="15.75" customHeight="1" x14ac:dyDescent="0.25">
      <c r="M848" s="77"/>
    </row>
    <row r="849" spans="13:13" ht="15.75" customHeight="1" x14ac:dyDescent="0.25">
      <c r="M849" s="77"/>
    </row>
    <row r="850" spans="13:13" ht="15.75" customHeight="1" x14ac:dyDescent="0.25">
      <c r="M850" s="77"/>
    </row>
    <row r="851" spans="13:13" ht="15.75" customHeight="1" x14ac:dyDescent="0.25">
      <c r="M851" s="77"/>
    </row>
    <row r="852" spans="13:13" ht="15.75" customHeight="1" x14ac:dyDescent="0.25">
      <c r="M852" s="77"/>
    </row>
    <row r="853" spans="13:13" ht="15.75" customHeight="1" x14ac:dyDescent="0.25">
      <c r="M853" s="77"/>
    </row>
    <row r="854" spans="13:13" ht="15.75" customHeight="1" x14ac:dyDescent="0.25">
      <c r="M854" s="77"/>
    </row>
    <row r="855" spans="13:13" ht="15.75" customHeight="1" x14ac:dyDescent="0.25">
      <c r="M855" s="77"/>
    </row>
    <row r="856" spans="13:13" ht="15.75" customHeight="1" x14ac:dyDescent="0.25">
      <c r="M856" s="77"/>
    </row>
    <row r="857" spans="13:13" ht="15.75" customHeight="1" x14ac:dyDescent="0.25">
      <c r="M857" s="77"/>
    </row>
    <row r="858" spans="13:13" ht="15.75" customHeight="1" x14ac:dyDescent="0.25">
      <c r="M858" s="77"/>
    </row>
    <row r="859" spans="13:13" ht="15.75" customHeight="1" x14ac:dyDescent="0.25">
      <c r="M859" s="77"/>
    </row>
    <row r="860" spans="13:13" ht="15.75" customHeight="1" x14ac:dyDescent="0.25">
      <c r="M860" s="77"/>
    </row>
    <row r="861" spans="13:13" ht="15.75" customHeight="1" x14ac:dyDescent="0.25">
      <c r="M861" s="77"/>
    </row>
    <row r="862" spans="13:13" ht="15.75" customHeight="1" x14ac:dyDescent="0.25">
      <c r="M862" s="77"/>
    </row>
    <row r="863" spans="13:13" ht="15.75" customHeight="1" x14ac:dyDescent="0.25">
      <c r="M863" s="77"/>
    </row>
    <row r="864" spans="13:13" ht="15.75" customHeight="1" x14ac:dyDescent="0.25">
      <c r="M864" s="77"/>
    </row>
    <row r="865" spans="13:13" ht="15.75" customHeight="1" x14ac:dyDescent="0.25">
      <c r="M865" s="77"/>
    </row>
    <row r="866" spans="13:13" ht="15.75" customHeight="1" x14ac:dyDescent="0.25">
      <c r="M866" s="77"/>
    </row>
    <row r="867" spans="13:13" ht="15.75" customHeight="1" x14ac:dyDescent="0.25">
      <c r="M867" s="77"/>
    </row>
    <row r="868" spans="13:13" ht="15.75" customHeight="1" x14ac:dyDescent="0.25">
      <c r="M868" s="77"/>
    </row>
    <row r="869" spans="13:13" ht="15.75" customHeight="1" x14ac:dyDescent="0.25">
      <c r="M869" s="77"/>
    </row>
    <row r="870" spans="13:13" ht="15.75" customHeight="1" x14ac:dyDescent="0.25">
      <c r="M870" s="77"/>
    </row>
    <row r="871" spans="13:13" ht="15.75" customHeight="1" x14ac:dyDescent="0.25">
      <c r="M871" s="77"/>
    </row>
    <row r="872" spans="13:13" ht="15.75" customHeight="1" x14ac:dyDescent="0.25">
      <c r="M872" s="77"/>
    </row>
    <row r="873" spans="13:13" ht="15.75" customHeight="1" x14ac:dyDescent="0.25">
      <c r="M873" s="77"/>
    </row>
    <row r="874" spans="13:13" ht="15.75" customHeight="1" x14ac:dyDescent="0.25">
      <c r="M874" s="77"/>
    </row>
    <row r="875" spans="13:13" ht="15.75" customHeight="1" x14ac:dyDescent="0.25">
      <c r="M875" s="77"/>
    </row>
    <row r="876" spans="13:13" ht="15.75" customHeight="1" x14ac:dyDescent="0.25">
      <c r="M876" s="77"/>
    </row>
    <row r="877" spans="13:13" ht="15.75" customHeight="1" x14ac:dyDescent="0.25">
      <c r="M877" s="77"/>
    </row>
    <row r="878" spans="13:13" ht="15.75" customHeight="1" x14ac:dyDescent="0.25">
      <c r="M878" s="77"/>
    </row>
    <row r="879" spans="13:13" ht="15.75" customHeight="1" x14ac:dyDescent="0.25">
      <c r="M879" s="77"/>
    </row>
    <row r="880" spans="13:13" ht="15.75" customHeight="1" x14ac:dyDescent="0.25">
      <c r="M880" s="77"/>
    </row>
    <row r="881" spans="13:13" ht="15.75" customHeight="1" x14ac:dyDescent="0.25">
      <c r="M881" s="77"/>
    </row>
    <row r="882" spans="13:13" ht="15.75" customHeight="1" x14ac:dyDescent="0.25">
      <c r="M882" s="77"/>
    </row>
    <row r="883" spans="13:13" ht="15.75" customHeight="1" x14ac:dyDescent="0.25">
      <c r="M883" s="77"/>
    </row>
    <row r="884" spans="13:13" ht="15.75" customHeight="1" x14ac:dyDescent="0.25">
      <c r="M884" s="77"/>
    </row>
    <row r="885" spans="13:13" ht="15.75" customHeight="1" x14ac:dyDescent="0.25">
      <c r="M885" s="77"/>
    </row>
    <row r="886" spans="13:13" ht="15.75" customHeight="1" x14ac:dyDescent="0.25">
      <c r="M886" s="77"/>
    </row>
    <row r="887" spans="13:13" ht="15.75" customHeight="1" x14ac:dyDescent="0.25">
      <c r="M887" s="77"/>
    </row>
    <row r="888" spans="13:13" ht="15.75" customHeight="1" x14ac:dyDescent="0.25">
      <c r="M888" s="77"/>
    </row>
    <row r="889" spans="13:13" ht="15.75" customHeight="1" x14ac:dyDescent="0.25">
      <c r="M889" s="77"/>
    </row>
    <row r="890" spans="13:13" ht="15.75" customHeight="1" x14ac:dyDescent="0.25">
      <c r="M890" s="77"/>
    </row>
    <row r="891" spans="13:13" ht="15.75" customHeight="1" x14ac:dyDescent="0.25">
      <c r="M891" s="77"/>
    </row>
    <row r="892" spans="13:13" ht="15.75" customHeight="1" x14ac:dyDescent="0.25">
      <c r="M892" s="77"/>
    </row>
    <row r="893" spans="13:13" ht="15.75" customHeight="1" x14ac:dyDescent="0.25">
      <c r="M893" s="77"/>
    </row>
    <row r="894" spans="13:13" ht="15.75" customHeight="1" x14ac:dyDescent="0.25">
      <c r="M894" s="77"/>
    </row>
    <row r="895" spans="13:13" ht="15.75" customHeight="1" x14ac:dyDescent="0.25">
      <c r="M895" s="77"/>
    </row>
    <row r="896" spans="13:13" ht="15.75" customHeight="1" x14ac:dyDescent="0.25">
      <c r="M896" s="77"/>
    </row>
    <row r="897" spans="13:13" ht="15.75" customHeight="1" x14ac:dyDescent="0.25">
      <c r="M897" s="77"/>
    </row>
    <row r="898" spans="13:13" ht="15.75" customHeight="1" x14ac:dyDescent="0.25">
      <c r="M898" s="77"/>
    </row>
    <row r="899" spans="13:13" ht="15.75" customHeight="1" x14ac:dyDescent="0.25">
      <c r="M899" s="77"/>
    </row>
    <row r="900" spans="13:13" ht="15.75" customHeight="1" x14ac:dyDescent="0.25">
      <c r="M900" s="77"/>
    </row>
    <row r="901" spans="13:13" ht="15.75" customHeight="1" x14ac:dyDescent="0.25">
      <c r="M901" s="77"/>
    </row>
    <row r="902" spans="13:13" ht="15.75" customHeight="1" x14ac:dyDescent="0.25">
      <c r="M902" s="77"/>
    </row>
    <row r="903" spans="13:13" ht="15.75" customHeight="1" x14ac:dyDescent="0.25">
      <c r="M903" s="77"/>
    </row>
    <row r="904" spans="13:13" ht="15.75" customHeight="1" x14ac:dyDescent="0.25">
      <c r="M904" s="77"/>
    </row>
    <row r="905" spans="13:13" ht="15.75" customHeight="1" x14ac:dyDescent="0.25">
      <c r="M905" s="77"/>
    </row>
    <row r="906" spans="13:13" ht="15.75" customHeight="1" x14ac:dyDescent="0.25">
      <c r="M906" s="77"/>
    </row>
    <row r="907" spans="13:13" ht="15.75" customHeight="1" x14ac:dyDescent="0.25">
      <c r="M907" s="77"/>
    </row>
    <row r="908" spans="13:13" ht="15.75" customHeight="1" x14ac:dyDescent="0.25">
      <c r="M908" s="77"/>
    </row>
    <row r="909" spans="13:13" ht="15.75" customHeight="1" x14ac:dyDescent="0.25">
      <c r="M909" s="77"/>
    </row>
    <row r="910" spans="13:13" ht="15.75" customHeight="1" x14ac:dyDescent="0.25">
      <c r="M910" s="77"/>
    </row>
    <row r="911" spans="13:13" ht="15.75" customHeight="1" x14ac:dyDescent="0.25">
      <c r="M911" s="77"/>
    </row>
    <row r="912" spans="13:13" ht="15.75" customHeight="1" x14ac:dyDescent="0.25">
      <c r="M912" s="77"/>
    </row>
    <row r="913" spans="13:13" ht="15.75" customHeight="1" x14ac:dyDescent="0.25">
      <c r="M913" s="77"/>
    </row>
    <row r="914" spans="13:13" ht="15.75" customHeight="1" x14ac:dyDescent="0.25">
      <c r="M914" s="77"/>
    </row>
    <row r="915" spans="13:13" ht="15.75" customHeight="1" x14ac:dyDescent="0.25">
      <c r="M915" s="77"/>
    </row>
    <row r="916" spans="13:13" ht="15.75" customHeight="1" x14ac:dyDescent="0.25">
      <c r="M916" s="77"/>
    </row>
    <row r="917" spans="13:13" ht="15.75" customHeight="1" x14ac:dyDescent="0.25">
      <c r="M917" s="77"/>
    </row>
    <row r="918" spans="13:13" ht="15.75" customHeight="1" x14ac:dyDescent="0.25">
      <c r="M918" s="77"/>
    </row>
    <row r="919" spans="13:13" ht="15.75" customHeight="1" x14ac:dyDescent="0.25">
      <c r="M919" s="77"/>
    </row>
    <row r="920" spans="13:13" ht="15.75" customHeight="1" x14ac:dyDescent="0.25">
      <c r="M920" s="77"/>
    </row>
    <row r="921" spans="13:13" ht="15.75" customHeight="1" x14ac:dyDescent="0.25">
      <c r="M921" s="77"/>
    </row>
    <row r="922" spans="13:13" ht="15.75" customHeight="1" x14ac:dyDescent="0.25">
      <c r="M922" s="77"/>
    </row>
    <row r="923" spans="13:13" ht="15.75" customHeight="1" x14ac:dyDescent="0.25">
      <c r="M923" s="77"/>
    </row>
    <row r="924" spans="13:13" ht="15.75" customHeight="1" x14ac:dyDescent="0.25">
      <c r="M924" s="77"/>
    </row>
    <row r="925" spans="13:13" ht="15.75" customHeight="1" x14ac:dyDescent="0.25">
      <c r="M925" s="77"/>
    </row>
    <row r="926" spans="13:13" ht="15.75" customHeight="1" x14ac:dyDescent="0.25">
      <c r="M926" s="77"/>
    </row>
    <row r="927" spans="13:13" ht="15.75" customHeight="1" x14ac:dyDescent="0.25">
      <c r="M927" s="77"/>
    </row>
    <row r="928" spans="13:13" ht="15.75" customHeight="1" x14ac:dyDescent="0.25">
      <c r="M928" s="77"/>
    </row>
    <row r="929" spans="13:13" ht="15.75" customHeight="1" x14ac:dyDescent="0.25">
      <c r="M929" s="77"/>
    </row>
    <row r="930" spans="13:13" ht="15.75" customHeight="1" x14ac:dyDescent="0.25">
      <c r="M930" s="77"/>
    </row>
    <row r="931" spans="13:13" ht="15.75" customHeight="1" x14ac:dyDescent="0.25">
      <c r="M931" s="77"/>
    </row>
    <row r="932" spans="13:13" ht="15.75" customHeight="1" x14ac:dyDescent="0.25">
      <c r="M932" s="77"/>
    </row>
    <row r="933" spans="13:13" ht="15.75" customHeight="1" x14ac:dyDescent="0.25">
      <c r="M933" s="77"/>
    </row>
    <row r="934" spans="13:13" ht="15.75" customHeight="1" x14ac:dyDescent="0.25">
      <c r="M934" s="77"/>
    </row>
    <row r="935" spans="13:13" ht="15.75" customHeight="1" x14ac:dyDescent="0.25">
      <c r="M935" s="77"/>
    </row>
    <row r="936" spans="13:13" ht="15.75" customHeight="1" x14ac:dyDescent="0.25">
      <c r="M936" s="77"/>
    </row>
    <row r="937" spans="13:13" ht="15.75" customHeight="1" x14ac:dyDescent="0.25">
      <c r="M937" s="77"/>
    </row>
    <row r="938" spans="13:13" ht="15.75" customHeight="1" x14ac:dyDescent="0.25">
      <c r="M938" s="77"/>
    </row>
    <row r="939" spans="13:13" ht="15.75" customHeight="1" x14ac:dyDescent="0.25">
      <c r="M939" s="77"/>
    </row>
    <row r="940" spans="13:13" ht="15.75" customHeight="1" x14ac:dyDescent="0.25">
      <c r="M940" s="77"/>
    </row>
    <row r="941" spans="13:13" ht="15.75" customHeight="1" x14ac:dyDescent="0.25">
      <c r="M941" s="77"/>
    </row>
    <row r="942" spans="13:13" ht="15.75" customHeight="1" x14ac:dyDescent="0.25">
      <c r="M942" s="77"/>
    </row>
    <row r="943" spans="13:13" ht="15.75" customHeight="1" x14ac:dyDescent="0.25">
      <c r="M943" s="77"/>
    </row>
    <row r="944" spans="13:13" ht="15.75" customHeight="1" x14ac:dyDescent="0.25">
      <c r="M944" s="77"/>
    </row>
    <row r="945" spans="13:13" ht="15.75" customHeight="1" x14ac:dyDescent="0.25">
      <c r="M945" s="77"/>
    </row>
    <row r="946" spans="13:13" ht="15.75" customHeight="1" x14ac:dyDescent="0.25">
      <c r="M946" s="77"/>
    </row>
    <row r="947" spans="13:13" ht="15.75" customHeight="1" x14ac:dyDescent="0.25">
      <c r="M947" s="77"/>
    </row>
    <row r="948" spans="13:13" ht="15.75" customHeight="1" x14ac:dyDescent="0.25">
      <c r="M948" s="77"/>
    </row>
    <row r="949" spans="13:13" ht="15.75" customHeight="1" x14ac:dyDescent="0.25">
      <c r="M949" s="77"/>
    </row>
    <row r="950" spans="13:13" ht="15.75" customHeight="1" x14ac:dyDescent="0.25">
      <c r="M950" s="77"/>
    </row>
    <row r="951" spans="13:13" ht="15.75" customHeight="1" x14ac:dyDescent="0.25">
      <c r="M951" s="77"/>
    </row>
    <row r="952" spans="13:13" ht="15.75" customHeight="1" x14ac:dyDescent="0.25">
      <c r="M952" s="77"/>
    </row>
    <row r="953" spans="13:13" ht="15.75" customHeight="1" x14ac:dyDescent="0.25">
      <c r="M953" s="77"/>
    </row>
    <row r="954" spans="13:13" ht="15.75" customHeight="1" x14ac:dyDescent="0.25">
      <c r="M954" s="77"/>
    </row>
    <row r="955" spans="13:13" ht="15.75" customHeight="1" x14ac:dyDescent="0.25">
      <c r="M955" s="77"/>
    </row>
    <row r="956" spans="13:13" ht="15.75" customHeight="1" x14ac:dyDescent="0.25">
      <c r="M956" s="77"/>
    </row>
    <row r="957" spans="13:13" ht="15.75" customHeight="1" x14ac:dyDescent="0.25">
      <c r="M957" s="77"/>
    </row>
    <row r="958" spans="13:13" ht="15.75" customHeight="1" x14ac:dyDescent="0.25">
      <c r="M958" s="77"/>
    </row>
    <row r="959" spans="13:13" ht="15.75" customHeight="1" x14ac:dyDescent="0.25">
      <c r="M959" s="77"/>
    </row>
    <row r="960" spans="13:13" ht="15.75" customHeight="1" x14ac:dyDescent="0.25">
      <c r="M960" s="77"/>
    </row>
    <row r="961" spans="13:13" ht="15.75" customHeight="1" x14ac:dyDescent="0.25">
      <c r="M961" s="77"/>
    </row>
    <row r="962" spans="13:13" ht="15.75" customHeight="1" x14ac:dyDescent="0.25">
      <c r="M962" s="77"/>
    </row>
    <row r="963" spans="13:13" ht="15.75" customHeight="1" x14ac:dyDescent="0.25">
      <c r="M963" s="77"/>
    </row>
    <row r="964" spans="13:13" ht="15.75" customHeight="1" x14ac:dyDescent="0.25">
      <c r="M964" s="77"/>
    </row>
    <row r="965" spans="13:13" ht="15.75" customHeight="1" x14ac:dyDescent="0.25">
      <c r="M965" s="77"/>
    </row>
    <row r="966" spans="13:13" ht="15.75" customHeight="1" x14ac:dyDescent="0.25">
      <c r="M966" s="77"/>
    </row>
    <row r="967" spans="13:13" ht="15.75" customHeight="1" x14ac:dyDescent="0.25">
      <c r="M967" s="77"/>
    </row>
    <row r="968" spans="13:13" ht="15.75" customHeight="1" x14ac:dyDescent="0.25">
      <c r="M968" s="77"/>
    </row>
    <row r="969" spans="13:13" ht="15.75" customHeight="1" x14ac:dyDescent="0.25">
      <c r="M969" s="77"/>
    </row>
    <row r="970" spans="13:13" ht="15.75" customHeight="1" x14ac:dyDescent="0.25">
      <c r="M970" s="77"/>
    </row>
    <row r="971" spans="13:13" ht="15.75" customHeight="1" x14ac:dyDescent="0.25">
      <c r="M971" s="77"/>
    </row>
    <row r="972" spans="13:13" ht="15.75" customHeight="1" x14ac:dyDescent="0.25">
      <c r="M972" s="77"/>
    </row>
    <row r="973" spans="13:13" ht="15.75" customHeight="1" x14ac:dyDescent="0.25">
      <c r="M973" s="77"/>
    </row>
    <row r="974" spans="13:13" ht="15.75" customHeight="1" x14ac:dyDescent="0.25">
      <c r="M974" s="77"/>
    </row>
    <row r="975" spans="13:13" ht="15.75" customHeight="1" x14ac:dyDescent="0.25">
      <c r="M975" s="77"/>
    </row>
    <row r="976" spans="13:13" ht="15.75" customHeight="1" x14ac:dyDescent="0.25">
      <c r="M976" s="77"/>
    </row>
    <row r="977" spans="13:13" ht="15.75" customHeight="1" x14ac:dyDescent="0.25">
      <c r="M977" s="77"/>
    </row>
    <row r="978" spans="13:13" ht="15.75" customHeight="1" x14ac:dyDescent="0.25">
      <c r="M978" s="77"/>
    </row>
    <row r="979" spans="13:13" ht="15.75" customHeight="1" x14ac:dyDescent="0.25">
      <c r="M979" s="77"/>
    </row>
    <row r="980" spans="13:13" ht="15.75" customHeight="1" x14ac:dyDescent="0.25">
      <c r="M980" s="77"/>
    </row>
    <row r="981" spans="13:13" ht="15.75" customHeight="1" x14ac:dyDescent="0.25">
      <c r="M981" s="77"/>
    </row>
    <row r="982" spans="13:13" ht="15.75" customHeight="1" x14ac:dyDescent="0.25">
      <c r="M982" s="77"/>
    </row>
    <row r="983" spans="13:13" ht="15.75" customHeight="1" x14ac:dyDescent="0.25">
      <c r="M983" s="77"/>
    </row>
    <row r="984" spans="13:13" ht="15.75" customHeight="1" x14ac:dyDescent="0.25">
      <c r="M984" s="77"/>
    </row>
    <row r="985" spans="13:13" ht="15.75" customHeight="1" x14ac:dyDescent="0.25">
      <c r="M985" s="77"/>
    </row>
    <row r="986" spans="13:13" ht="15.75" customHeight="1" x14ac:dyDescent="0.25">
      <c r="M986" s="77"/>
    </row>
    <row r="987" spans="13:13" ht="15.75" customHeight="1" x14ac:dyDescent="0.25">
      <c r="M987" s="77"/>
    </row>
    <row r="988" spans="13:13" ht="15.75" customHeight="1" x14ac:dyDescent="0.25">
      <c r="M988" s="77"/>
    </row>
    <row r="989" spans="13:13" ht="15.75" customHeight="1" x14ac:dyDescent="0.25">
      <c r="M989" s="77"/>
    </row>
    <row r="990" spans="13:13" ht="15.75" customHeight="1" x14ac:dyDescent="0.25">
      <c r="M990" s="77"/>
    </row>
    <row r="991" spans="13:13" ht="15.75" customHeight="1" x14ac:dyDescent="0.25">
      <c r="M991" s="77"/>
    </row>
    <row r="992" spans="13:13" ht="15.75" customHeight="1" x14ac:dyDescent="0.25">
      <c r="M992" s="77"/>
    </row>
    <row r="993" spans="13:13" ht="15.75" customHeight="1" x14ac:dyDescent="0.25">
      <c r="M993" s="77"/>
    </row>
    <row r="994" spans="13:13" ht="15.75" customHeight="1" x14ac:dyDescent="0.25">
      <c r="M994" s="77"/>
    </row>
    <row r="995" spans="13:13" ht="15.75" customHeight="1" x14ac:dyDescent="0.25">
      <c r="M995" s="77"/>
    </row>
    <row r="996" spans="13:13" ht="15.75" customHeight="1" x14ac:dyDescent="0.25">
      <c r="M996" s="77"/>
    </row>
    <row r="997" spans="13:13" ht="15.75" customHeight="1" x14ac:dyDescent="0.25">
      <c r="M997" s="77"/>
    </row>
    <row r="998" spans="13:13" ht="15.75" customHeight="1" x14ac:dyDescent="0.25">
      <c r="M998" s="77"/>
    </row>
    <row r="999" spans="13:13" ht="15.75" customHeight="1" x14ac:dyDescent="0.25">
      <c r="M999" s="77"/>
    </row>
    <row r="1000" spans="13:13" ht="15.75" customHeight="1" x14ac:dyDescent="0.25">
      <c r="M1000" s="77"/>
    </row>
    <row r="1001" spans="13:13" ht="15.75" customHeight="1" x14ac:dyDescent="0.25">
      <c r="M1001" s="77"/>
    </row>
    <row r="1002" spans="13:13" ht="15.75" customHeight="1" x14ac:dyDescent="0.25">
      <c r="M1002" s="77"/>
    </row>
    <row r="1003" spans="13:13" ht="15.75" customHeight="1" x14ac:dyDescent="0.25">
      <c r="M1003" s="77"/>
    </row>
    <row r="1004" spans="13:13" ht="15.75" customHeight="1" x14ac:dyDescent="0.25">
      <c r="M1004" s="77"/>
    </row>
    <row r="1005" spans="13:13" ht="15.75" customHeight="1" x14ac:dyDescent="0.25">
      <c r="M1005" s="77"/>
    </row>
    <row r="1006" spans="13:13" ht="15.75" customHeight="1" x14ac:dyDescent="0.25">
      <c r="M1006" s="77"/>
    </row>
    <row r="1007" spans="13:13" ht="15.75" customHeight="1" x14ac:dyDescent="0.25">
      <c r="M1007" s="77"/>
    </row>
    <row r="1008" spans="13:13" ht="15.75" customHeight="1" x14ac:dyDescent="0.25">
      <c r="M1008" s="77"/>
    </row>
  </sheetData>
  <sheetProtection algorithmName="SHA-512" hashValue="cIckUKjA8rWz4ge1oHjFosUvgHVZyzmj6cbqHgEWOe7YqWjeEbsSsG/5AdQf3TtL2asdb5HeB0EEj8pxhNvGRw==" saltValue="vLpLTcZ8f5/cHymgaf84WQ==" spinCount="100000" sheet="1" formatCells="0" formatColumns="0" formatRows="0" insertColumns="0" insertRows="0" insertHyperlinks="0" deleteColumns="0" deleteRows="0" sort="0" autoFilter="0" pivotTables="0"/>
  <mergeCells count="7">
    <mergeCell ref="D24:E24"/>
    <mergeCell ref="G24:H24"/>
    <mergeCell ref="A9:J9"/>
    <mergeCell ref="L9:N9"/>
    <mergeCell ref="O9:P9"/>
    <mergeCell ref="O16:Q16"/>
    <mergeCell ref="O18:Q18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o D A A B Q S w M E F A A C A A g A / F l t X J 0 t 4 K e k A A A A 9 g A A A B I A H A B D b 2 5 m a W c v U G F j a 2 F n Z S 5 4 b W w g o h g A K K A U A A A A A A A A A A A A A A A A A A A A A A A A A A A A h Y 8 x D o I w G I W v Q r r T l h I T Q n 7 K 4 C o J i c a 4 N q V i I x R C i + V u D h 7 J K 4 h R 1 M 3 x f e 8 b 3 r t f b 5 B P b R N c 1 G B 1 Z z I U Y Y o C Z W R X a V N n a H T H M E E 5 h 1 L I s 6 h V M M v G p p O t M n R y r k 8 J 8 d 5 j H + N u q A m j N C K H Y r O V J 9 U K 9 J H 1 f z n U x j p h p E I c 9 q 8 x n O F o F e G Y J Z g C W S A U 2 n w F N u 9 9 t j 8 Q 1 m P j x k H x 3 o X l D s g S g b w / 8 A d Q S w M E F A A C A A g A / F l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Z b V x p L 9 l 1 p A A A A N o A A A A T A B w A R m 9 y b X V s Y X M v U 2 V j d G l v b j E u b S C i G A A o o B Q A A A A A A A A A A A A A A A A A A A A A A A A A A A B t j T 0 L g z A Q h v d A / k N I F w s i O I t D k a 7 t 0 E A H c Y h 6 b c U k J 8 k J F v G / N 8 W O v e W F 9 + O 5 A B 0 N 6 M R t 1 7 z g j L P w 0 h 5 6 o X Q L R u e i F A a I M x H v 6 o c n 2 O i c l w 5 M V s 3 e g 6 M 7 + r F F H J P j W l + 0 h V L + p r L Z 6 g o d x U 6 T 7 o S D V M O E 4 m Q I v O 5 R R l Y s G 8 i U 1 y 4 8 0 N s K z W y d e k 8 Q k v 1 f u q 7 y 6 7 p I T A X F R B A s t G 1 H z g b 3 n 1 t 8 A F B L A Q I t A B Q A A g A I A P x Z b V y d L e C n p A A A A P Y A A A A S A A A A A A A A A A A A A A A A A A A A A A B D b 2 5 m a W c v U G F j a 2 F n Z S 5 4 b W x Q S w E C L Q A U A A I A C A D 8 W W 1 c D 8 r p q 6 Q A A A D p A A A A E w A A A A A A A A A A A A A A A A D w A A A A W 0 N v b n R l b n R f V H l w Z X N d L n h t b F B L A Q I t A B Q A A g A I A P x Z b V x p L 9 l 1 p A A A A N o A A A A T A A A A A A A A A A A A A A A A A O E B A A B G b 3 J t d W x h c y 9 T Z W N 0 a W 9 u M S 5 t U E s F B g A A A A A D A A M A w g A A A N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A I A A A A A A A A 7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F i O T k y Z j Q t Y j c z N S 0 0 O D E 5 L W I 3 M 2 E t M m M 1 Y j U 3 O D Z m Y W J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1 Q x M T o x N T o 1 M C 4 0 N T Y x N z U 5 W i I g L z 4 8 R W 5 0 c n k g V H l w Z T 0 i R m l s b E N v b H V t b l R 5 c G V z I i B W Y W x 1 Z T 0 i c 0 J n P T 0 i I C 8 + P E V u d H J 5 I F R 5 c G U 9 I k Z p b G x D b 2 x 1 b W 5 O Y W 1 l c y I g V m F s d W U 9 I n N b J n F 1 b 3 Q 7 Q 2 9 s d W 5 h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v Q X V 0 b 1 J l b W 9 2 Z W R D b 2 x 1 b W 5 z M S 5 7 Q 2 9 s d W 5 h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E x L 0 F 1 d G 9 S Z W 1 v d m V k Q 2 9 s d W 1 u c z E u e 0 N v b H V u Y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E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K c K j M s V z 0 O r j g B b P + x O U Q A A A A A C A A A A A A A Q Z g A A A A E A A C A A A A C k C t t h I r j n C Y x 7 M h g l E T v C F Q D o h C a j r f T h U Q N 0 q 9 1 u q w A A A A A O g A A A A A I A A C A A A A B h W b Z S Y n Q J 1 6 L D s Y Y V k s 3 U 3 t T Y f n 3 Y U m r d K H P e S P a z S V A A A A A N x 8 T U k l k n i s a f f w 3 j v n C c F W R 8 v K / E B Z y G b / 2 p t Q i 3 h 6 b V P 6 c H / 4 A g o O 3 V 9 j R M Z c R d v M 4 I w 5 + t w A v D a 4 D O U 1 o 9 M w A R I f V 6 7 Q H l + / Q 8 Z M I M Z E A A A A B M o K v 0 F Y i a U u D u F e 6 h Y f s o K 2 H U r u 5 h r 4 g q f N e o l f 2 D f D 5 j L W W A 9 U i s v + h D L h J k 6 l 6 Z a F Y O q H v J K w D K 6 h m J t 0 4 u < / D a t a M a s h u p > 
</file>

<file path=customXml/itemProps1.xml><?xml version="1.0" encoding="utf-8"?>
<ds:datastoreItem xmlns:ds="http://schemas.openxmlformats.org/officeDocument/2006/customXml" ds:itemID="{308EBCD7-525D-4783-B9BC-9C7606B95E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</vt:i4>
      </vt:variant>
    </vt:vector>
  </HeadingPairs>
  <TitlesOfParts>
    <vt:vector size="8" baseType="lpstr">
      <vt:lpstr>0.Introd</vt:lpstr>
      <vt:lpstr>1.RegistoEE</vt:lpstr>
      <vt:lpstr>2. Investimento</vt:lpstr>
      <vt:lpstr>3.Indicadores</vt:lpstr>
      <vt:lpstr>4. CS</vt:lpstr>
      <vt:lpstr>5. Output BalcãoFundos</vt:lpstr>
      <vt:lpstr>6. FatConv</vt:lpstr>
      <vt:lpstr>'3.Indicadores'!Área_de_Impressão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Marquito</dc:creator>
  <cp:lastModifiedBy>Rita Marquito</cp:lastModifiedBy>
  <dcterms:created xsi:type="dcterms:W3CDTF">2026-02-25T16:09:40Z</dcterms:created>
  <dcterms:modified xsi:type="dcterms:W3CDTF">2026-07-27T15:01:54Z</dcterms:modified>
</cp:coreProperties>
</file>